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0650" windowHeight="7650" tabRatio="856" activeTab="4"/>
  </bookViews>
  <sheets>
    <sheet name="EKONOMİK İCMAL" sheetId="1" r:id="rId1"/>
    <sheet name="EKONOMİK" sheetId="2" r:id="rId2"/>
    <sheet name="EK ÇALIŞMA" sheetId="3" r:id="rId3"/>
    <sheet name="EK DERS" sheetId="4" r:id="rId4"/>
    <sheet name="GEÇİCİ PERSONEL" sheetId="5" r:id="rId5"/>
    <sheet name="SOSYAL GÜVENLİ PRİMİ(GEÇİCİ PE)" sheetId="6" r:id="rId6"/>
    <sheet name="KIRTASİYE ALIMI" sheetId="7" r:id="rId7"/>
    <sheet name="SU ALIMLARI" sheetId="8" r:id="rId8"/>
    <sheet name="TEMİZLİK MALZEMESİ ALIMLARI" sheetId="9" r:id="rId9"/>
    <sheet name="YAKACAK ALIMLARI" sheetId="10" r:id="rId10"/>
    <sheet name="AKARYAKIT VE YAĞ ALIMLARI" sheetId="11" r:id="rId11"/>
    <sheet name="ELEKTRİK ALIMLARI" sheetId="12" r:id="rId12"/>
    <sheet name="LABORATUVAR-KİMYEVİ-TEMRİNLİK " sheetId="13" r:id="rId13"/>
    <sheet name="DİĞER ÖZEL MALZEME ALIMLARI" sheetId="14" r:id="rId14"/>
    <sheet name="DİĞER TÜKETİM MAL MALZEMESİ ALI" sheetId="15" r:id="rId15"/>
    <sheet name="YURTİÇİ GEÇİCİ GÖREV YOLLUK" sheetId="16" r:id="rId16"/>
    <sheet name="YURTDIŞI GEÇİCİ GÖREV YOLLUK " sheetId="17" r:id="rId17"/>
    <sheet name="MÜTEAHHİTLİK HİZMETLERİ" sheetId="18" r:id="rId18"/>
    <sheet name="POSTA VE TELGRAF GİDERLERİ" sheetId="19" r:id="rId19"/>
    <sheet name="TELEFON VE ABONELİK GİDERLERİ" sheetId="20" r:id="rId20"/>
    <sheet name="BÜRO VE İŞYERİ MAL ALIMI" sheetId="21" r:id="rId21"/>
    <sheet name="MAKİNE TEÇ ALIMI" sheetId="22" r:id="rId22"/>
    <sheet name="MAKİNE TEÇ.BAKIM ONARIM" sheetId="23" r:id="rId23"/>
    <sheet name="OKUL BAKIM VE ONARIM" sheetId="24" r:id="rId24"/>
    <sheet name="KURUMSAL KOD" sheetId="25" r:id="rId25"/>
  </sheets>
  <definedNames/>
  <calcPr fullCalcOnLoad="1"/>
</workbook>
</file>

<file path=xl/sharedStrings.xml><?xml version="1.0" encoding="utf-8"?>
<sst xmlns="http://schemas.openxmlformats.org/spreadsheetml/2006/main" count="882" uniqueCount="235">
  <si>
    <t>I</t>
  </si>
  <si>
    <t>II</t>
  </si>
  <si>
    <t>III</t>
  </si>
  <si>
    <t>IV</t>
  </si>
  <si>
    <t>KURUMSAL SINIFLANDIRMA</t>
  </si>
  <si>
    <t>FİNANS TİPİ</t>
  </si>
  <si>
    <t>FONKSİYONEL SINIFLANDIRMA</t>
  </si>
  <si>
    <t>EKONOMİK SINIFLANDIRMA</t>
  </si>
  <si>
    <t>A Ç I K L A M A</t>
  </si>
  <si>
    <t>KURUM ADI</t>
  </si>
  <si>
    <t>AÇIKLAMA VE HESAPLAMALAR :</t>
  </si>
  <si>
    <t>:</t>
  </si>
  <si>
    <t>Ek Çalışma Karşılıkları</t>
  </si>
  <si>
    <t>Kırtasiye Alımları</t>
  </si>
  <si>
    <t>Su Alımları</t>
  </si>
  <si>
    <t>Temizlik Malzemesi Alımları</t>
  </si>
  <si>
    <t>Yakacak Alımları</t>
  </si>
  <si>
    <t>Elektrik Alımları</t>
  </si>
  <si>
    <t>Laboratuvar Malzemesi ile Kimyevi ve Temrinlik Malzeme Alımları</t>
  </si>
  <si>
    <t>Diğer Özel Malzeme Alımları</t>
  </si>
  <si>
    <t>Diğer Tüketim Mal ve Malzemesi Alımları</t>
  </si>
  <si>
    <t>Yurtiçi Geçici Görev Yollukları</t>
  </si>
  <si>
    <t>Posta ve Telgraf Giderleri</t>
  </si>
  <si>
    <t>Makine Teçhizat Bakım ve Onarım Giderleri</t>
  </si>
  <si>
    <t>Okul Bakım ve Onarım Giderleri</t>
  </si>
  <si>
    <t>04</t>
  </si>
  <si>
    <t>01</t>
  </si>
  <si>
    <t>PERSONEL GİDERLERİ</t>
  </si>
  <si>
    <t>MEMURLAR</t>
  </si>
  <si>
    <t>MAL VE HİZMET ALIM GİDERLERİ</t>
  </si>
  <si>
    <t>YOLLUKLAR</t>
  </si>
  <si>
    <t>GÖREV GİDERLERİ</t>
  </si>
  <si>
    <t>HİZMET ALIMLARI</t>
  </si>
  <si>
    <t>TEDAVİ VE CENAZE GİDERLERİ</t>
  </si>
  <si>
    <t>SERMAYE GİDERLERİ</t>
  </si>
  <si>
    <t>GAYRİ MADDİ HAK ALIMLARI</t>
  </si>
  <si>
    <t>GAYRİMENKUL ALIMLARI VE KAMULAŞTIRMASI</t>
  </si>
  <si>
    <t>ÜNİVERSİTELER</t>
  </si>
  <si>
    <t>KARADENİZ TEKNİK ÜNİVERSİTESİ</t>
  </si>
  <si>
    <t>SÖZLEŞMELİ PERSONEL</t>
  </si>
  <si>
    <t>TEMSİL VE TANITMA GİDERLERİ</t>
  </si>
  <si>
    <t>EKONOMİK SINIFLANDIRMAYA GÖRE</t>
  </si>
  <si>
    <t>ÖDENEK TEKLİFLERİ İCMALİ</t>
  </si>
  <si>
    <t>(BİRİNCİ DÜZEY)</t>
  </si>
  <si>
    <t>KURUMSAL KOD</t>
  </si>
  <si>
    <t>Düzeyi</t>
  </si>
  <si>
    <t>Kodu</t>
  </si>
  <si>
    <t>AÇIKLAMA</t>
  </si>
  <si>
    <t>KODU</t>
  </si>
  <si>
    <t>SOSYAL GÜVENLİK KURUMUNA DEVLET PRİMİ GİDERLERİ</t>
  </si>
  <si>
    <t>FAİZ GİDERLERİ</t>
  </si>
  <si>
    <t>CARİ TRANSFERLER</t>
  </si>
  <si>
    <t>SERMAYE TRANSFERLERİ</t>
  </si>
  <si>
    <t>BORÇ VERME</t>
  </si>
  <si>
    <t>YEDEK ÖDENEKLER</t>
  </si>
  <si>
    <t>GENEL TOPLAM</t>
  </si>
  <si>
    <t>(İKİNCİ DÜZEY)</t>
  </si>
  <si>
    <t>SÖZLEŞMELİ  PERSONEL</t>
  </si>
  <si>
    <t>İŞÇİLER</t>
  </si>
  <si>
    <t>GEÇİCİ PERSONEL</t>
  </si>
  <si>
    <t>DİĞER PERSONEL</t>
  </si>
  <si>
    <t>02</t>
  </si>
  <si>
    <t>03</t>
  </si>
  <si>
    <t xml:space="preserve"> MAL VE HİZMET ALIM GİDERLERİ</t>
  </si>
  <si>
    <t>ÜRETİME YÖNELİK MAL VE MALZEME ALIMLARI</t>
  </si>
  <si>
    <t>TÜKETİME YÖNELİK MALIVE MALZEME  ALIMLARI</t>
  </si>
  <si>
    <t>MAMUL MAL ALIM,BAKIMVE ONARIM GİDERLERİ</t>
  </si>
  <si>
    <t>TAŞINMAZ BAKIM VE ONARIM GİDERLERİ</t>
  </si>
  <si>
    <t>KAMU İDARELERİNE ÖDENEN İÇ BORÇ FAİZ GİDERLERİ</t>
  </si>
  <si>
    <t>DİĞER İÇ BORÇ FAİZ  GİDERLERİ</t>
  </si>
  <si>
    <t>DIŞ BORÇ FAİZ GİDERLERİ</t>
  </si>
  <si>
    <t>05</t>
  </si>
  <si>
    <t xml:space="preserve">CARİ TRANSFERLER </t>
  </si>
  <si>
    <t>GÖREV ZARARLARI</t>
  </si>
  <si>
    <t>HAZİNE YARDIMLARI</t>
  </si>
  <si>
    <t>KAR AMACI GÜTMEYEN KURULUŞLARA YAPILAN TRANSFERLER</t>
  </si>
  <si>
    <t>HANE HALKINA YAPILAN TRANSFERLER</t>
  </si>
  <si>
    <t>DEVLET SOSYAL GÜVENLİK KURUMLARINDAN HANE HALKINA YAPILAN FAYDA ÖDEMELERİ</t>
  </si>
  <si>
    <t>YURTDIŞINA  YAPILAN TRANSFERLER</t>
  </si>
  <si>
    <t>06</t>
  </si>
  <si>
    <t>MAMUL MAL ALIMLARI</t>
  </si>
  <si>
    <t>MENKUL SERMAYE  ÜRETİM GİDERLERİ</t>
  </si>
  <si>
    <t>GAYRİMENKUL SERMAYE ÜRETİM GİDERLERİ</t>
  </si>
  <si>
    <t>MENKUL MALLARIN BÜYÜK ONARIM GİDERLERİ</t>
  </si>
  <si>
    <t>GAYRİMENKUL BÜYÜK ONARIM GİDERLERİ</t>
  </si>
  <si>
    <t xml:space="preserve">STOK ALIMLARI </t>
  </si>
  <si>
    <t>DİĞER SERMAYE GİDERLERİ</t>
  </si>
  <si>
    <t>07</t>
  </si>
  <si>
    <t>YURTİÇİ SERMAYE TRANSFERLERİ</t>
  </si>
  <si>
    <t>YURTDIŞI SERMAYE TRANSFERLERİ</t>
  </si>
  <si>
    <t>08</t>
  </si>
  <si>
    <t xml:space="preserve">BORÇ VERME </t>
  </si>
  <si>
    <t xml:space="preserve">YURTİÇİ BORÇ VERME </t>
  </si>
  <si>
    <t xml:space="preserve">YURTDIŞI BORÇ VERME </t>
  </si>
  <si>
    <t>09</t>
  </si>
  <si>
    <t>PERSONEL YEDEK ÖDENEĞİ</t>
  </si>
  <si>
    <t>KUR FARKLARINI KARŞILAMA ÖDENEĞİ</t>
  </si>
  <si>
    <t>YATIRIMLARI HIZLANDIRMA ÖDENEĞİ</t>
  </si>
  <si>
    <t>ÖNGÖRÜLEMEYEN GİDERLER ÖDENEĞİ</t>
  </si>
  <si>
    <t>DEPREM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</si>
  <si>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</si>
  <si>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</si>
  <si>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</si>
  <si>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</si>
  <si>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>T O P L A M</t>
  </si>
  <si>
    <t xml:space="preserve">T O P L A M </t>
  </si>
  <si>
    <t>Prof.Dr.</t>
  </si>
  <si>
    <t>ÜNVANI</t>
  </si>
  <si>
    <t>CİNSİ</t>
  </si>
  <si>
    <t>ADEDİ</t>
  </si>
  <si>
    <t>BİRİM FİYATI</t>
  </si>
  <si>
    <t>TUTAR</t>
  </si>
  <si>
    <t>TÜKETİM MİKTARI</t>
  </si>
  <si>
    <t>AYLIK</t>
  </si>
  <si>
    <t>YILLIK</t>
  </si>
  <si>
    <t>HİZMETİN VERİLDİĞİ YER</t>
  </si>
  <si>
    <t>YAKACAK CİNSİ</t>
  </si>
  <si>
    <t>TOPLAM</t>
  </si>
  <si>
    <t>AYLIK YÜKETİM</t>
  </si>
  <si>
    <t>KD</t>
  </si>
  <si>
    <t>KS</t>
  </si>
  <si>
    <t>YEVMİYE</t>
  </si>
  <si>
    <t>GÜZERGAH</t>
  </si>
  <si>
    <t>YOL ÜCRETİ</t>
  </si>
  <si>
    <t>Ankara</t>
  </si>
  <si>
    <t>GR. SAY.</t>
  </si>
  <si>
    <t>Posta Giderleri İçin</t>
  </si>
  <si>
    <t>AYLIK GÖRÜŞME</t>
  </si>
  <si>
    <t>X</t>
  </si>
  <si>
    <t>T O P LA M</t>
  </si>
  <si>
    <t>Taşınmaz Bakım Onarım Giderleri</t>
  </si>
  <si>
    <t>Boya, Badana Giderleri</t>
  </si>
  <si>
    <t xml:space="preserve">Asansör Bakım ve Onarımı </t>
  </si>
  <si>
    <t>Elektrik, Su ve Isıtma Tesisatı Bakım ve Onarımı</t>
  </si>
  <si>
    <t>Bina Tadilatı ve Onarımı</t>
  </si>
  <si>
    <t xml:space="preserve">       BÜTÇE    TEKLİFİ</t>
  </si>
  <si>
    <t>G İ D E R  B Ü T Ç E  F İ Ş İ</t>
  </si>
  <si>
    <t>PROFESÖR</t>
  </si>
  <si>
    <t>DOÇENT</t>
  </si>
  <si>
    <t>YARDIMCI DOÇENT</t>
  </si>
  <si>
    <t>ÖĞRETİM GÖREVLİSİ</t>
  </si>
  <si>
    <t>GÖST.</t>
  </si>
  <si>
    <t>ÜCRET</t>
  </si>
  <si>
    <t>KATSAYI</t>
  </si>
  <si>
    <t>MALZEMENİN CİNSİ</t>
  </si>
  <si>
    <t>MİKTARI</t>
  </si>
  <si>
    <t>TUTARI</t>
  </si>
  <si>
    <t>KİŞİ SAYISI</t>
  </si>
  <si>
    <t>Telefon Abonelik ve Kullanım Ücreti</t>
  </si>
  <si>
    <t xml:space="preserve">Santral  </t>
  </si>
  <si>
    <t>Fax</t>
  </si>
  <si>
    <t>Fotokopi Makinesi</t>
  </si>
  <si>
    <t>Bilgisayar</t>
  </si>
  <si>
    <t>Faks</t>
  </si>
  <si>
    <t>Not : Bakım Sözleşmeleri Bütçe Fişlerine Eklenecek.</t>
  </si>
  <si>
    <t>BİRİM ADI</t>
  </si>
  <si>
    <t>Sosyal Güvenlik Primi Ödemeleri</t>
  </si>
  <si>
    <t>SOSYAL GÜVENLİK PRİMİ ÖDEMELERİ</t>
  </si>
  <si>
    <r>
      <t xml:space="preserve">(Fakültemiz-Yüksekokulumuz) </t>
    </r>
    <r>
      <rPr>
        <b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sz val="12"/>
        <color indexed="10"/>
        <rFont val="Arial"/>
        <family val="2"/>
      </rPr>
      <t>50</t>
    </r>
    <r>
      <rPr>
        <sz val="10"/>
        <rFont val="Arial"/>
        <family val="0"/>
      </rPr>
      <t xml:space="preserve"> idari personel ile </t>
    </r>
    <r>
      <rPr>
        <b/>
        <sz val="12"/>
        <color indexed="10"/>
        <rFont val="Arial"/>
        <family val="2"/>
      </rPr>
      <t>3.000</t>
    </r>
    <r>
      <rPr>
        <sz val="10"/>
        <rFont val="Arial"/>
        <family val="0"/>
      </rPr>
      <t xml:space="preserve"> öğrenciye </t>
    </r>
    <r>
      <rPr>
        <b/>
        <sz val="12"/>
        <rFont val="Arial"/>
        <family val="2"/>
      </rPr>
      <t>5</t>
    </r>
    <r>
      <rPr>
        <b/>
        <sz val="12"/>
        <color indexed="10"/>
        <rFont val="Arial"/>
        <family val="2"/>
      </rPr>
      <t>.000</t>
    </r>
    <r>
      <rPr>
        <b/>
        <sz val="12"/>
        <rFont val="Arial"/>
        <family val="2"/>
      </rPr>
      <t xml:space="preserve"> m</t>
    </r>
    <r>
      <rPr>
        <b/>
        <vertAlign val="superscript"/>
        <sz val="12"/>
        <rFont val="Arial"/>
        <family val="2"/>
      </rPr>
      <t>2</t>
    </r>
    <r>
      <rPr>
        <sz val="10"/>
        <rFont val="Arial"/>
        <family val="0"/>
      </rPr>
      <t xml:space="preserve"> kapalı alanda eğitim ve öğretimi sürdürmektedir. </t>
    </r>
  </si>
  <si>
    <r>
      <t xml:space="preserve">(Fakültemiz-Yüksekokulumuz) Eğitim ve Öğretim Hizmetini </t>
    </r>
    <r>
      <rPr>
        <b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sz val="12"/>
        <color indexed="10"/>
        <rFont val="Arial"/>
        <family val="2"/>
      </rPr>
      <t>50</t>
    </r>
    <r>
      <rPr>
        <sz val="10"/>
        <rFont val="Arial"/>
        <family val="0"/>
      </rPr>
      <t xml:space="preserve"> idari personel ile vermektedir. </t>
    </r>
    <r>
      <rPr>
        <b/>
        <sz val="12"/>
        <rFont val="Arial"/>
        <family val="2"/>
      </rPr>
      <t>5</t>
    </r>
    <r>
      <rPr>
        <b/>
        <sz val="12"/>
        <color indexed="10"/>
        <rFont val="Arial"/>
        <family val="2"/>
      </rPr>
      <t>.000</t>
    </r>
    <r>
      <rPr>
        <b/>
        <sz val="12"/>
        <rFont val="Arial"/>
        <family val="2"/>
      </rPr>
      <t xml:space="preserve"> m</t>
    </r>
    <r>
      <rPr>
        <b/>
        <vertAlign val="superscript"/>
        <sz val="12"/>
        <rFont val="Arial"/>
        <family val="2"/>
      </rPr>
      <t>2</t>
    </r>
    <r>
      <rPr>
        <sz val="10"/>
        <rFont val="Arial"/>
        <family val="0"/>
      </rPr>
      <t xml:space="preserve"> toplam kapalı alanda hizmet vermektedir.</t>
    </r>
  </si>
  <si>
    <r>
      <t>(Fakültemiz,Enstitümüz,Yüksekokulumuz) bünyesinde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5.000</t>
    </r>
    <r>
      <rPr>
        <sz val="10"/>
        <rFont val="Arial"/>
        <family val="0"/>
      </rPr>
      <t xml:space="preserve"> öğrenciye eğitim ve öğretim hizmeti veren</t>
    </r>
    <r>
      <rPr>
        <sz val="12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u val="single"/>
        <sz val="12"/>
        <color indexed="10"/>
        <rFont val="Arial"/>
        <family val="2"/>
      </rPr>
      <t>20</t>
    </r>
    <r>
      <rPr>
        <u val="single"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idari personelimiz görev yapmaktadır. Özel görüşme bedelleri kişilerin kendisinden karşılanmakta olup, telefonla yapılan hizmetlerin yürütülebilmesi için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5 telefon</t>
    </r>
    <r>
      <rPr>
        <sz val="10"/>
        <rFont val="Arial"/>
        <family val="0"/>
      </rPr>
      <t xml:space="preserve"> ve      </t>
    </r>
    <r>
      <rPr>
        <b/>
        <u val="single"/>
        <sz val="12"/>
        <color indexed="10"/>
        <rFont val="Arial"/>
        <family val="2"/>
      </rPr>
      <t>1 faxs</t>
    </r>
    <r>
      <rPr>
        <sz val="10"/>
        <rFont val="Arial"/>
        <family val="0"/>
      </rPr>
      <t xml:space="preserve"> bulunmaktadır. Bu telefonların </t>
    </r>
    <r>
      <rPr>
        <b/>
        <u val="single"/>
        <sz val="12"/>
        <color indexed="10"/>
        <rFont val="Arial"/>
        <family val="2"/>
      </rPr>
      <t>1 adedi</t>
    </r>
    <r>
      <rPr>
        <b/>
        <u val="single"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sanral olarak kullanılmaktadır.</t>
    </r>
  </si>
  <si>
    <r>
      <t>(Fakültemiz-Enstitümüz-Yüksekokulumuzda)</t>
    </r>
    <r>
      <rPr>
        <b/>
        <sz val="12"/>
        <color indexed="10"/>
        <rFont val="Arial"/>
        <family val="2"/>
      </rPr>
      <t xml:space="preserve"> 1 adet faks, 20 adet bilgisayar, 1 adet fotokopi makinaları </t>
    </r>
    <r>
      <rPr>
        <sz val="10"/>
        <rFont val="Arial"/>
        <family val="0"/>
      </rPr>
      <t>ile diğer büro makinaları bulunmaktadır. Bu makine ve teçhizatların bakım ve onarımlarının yapılabilmesi için</t>
    </r>
  </si>
  <si>
    <r>
      <t xml:space="preserve">         (Fakültemiz-Enstitümüz-Yüksekokulumuz) bünyesinde </t>
    </r>
    <r>
      <rPr>
        <b/>
        <sz val="12"/>
        <color indexed="10"/>
        <rFont val="Arial"/>
        <family val="2"/>
      </rPr>
      <t>3.500</t>
    </r>
    <r>
      <rPr>
        <sz val="10"/>
        <rFont val="Arial"/>
        <family val="0"/>
      </rPr>
      <t xml:space="preserve"> öğrencimize, </t>
    </r>
    <r>
      <rPr>
        <b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sz val="12"/>
        <color indexed="10"/>
        <rFont val="Arial"/>
        <family val="2"/>
      </rPr>
      <t>50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idari personelimiz ile eğitim ve öğretimi sürdürmektedir. Eğitim, öğretim, araştırma ve yönetim hizmetlerinin sürdürülebilmesi için aşağıda belirtilen çeşitli kırtasiye ve basılı kağıta ihtiyacımız vardır.</t>
    </r>
  </si>
  <si>
    <r>
      <t xml:space="preserve">         (Fakültemiz-Enstitümüz-Yüksekokulumuz) bünyesinde </t>
    </r>
    <r>
      <rPr>
        <b/>
        <sz val="12"/>
        <color indexed="10"/>
        <rFont val="Arial"/>
        <family val="2"/>
      </rPr>
      <t>3.500</t>
    </r>
    <r>
      <rPr>
        <sz val="10"/>
        <rFont val="Arial"/>
        <family val="0"/>
      </rPr>
      <t xml:space="preserve"> öğrencimize, </t>
    </r>
    <r>
      <rPr>
        <b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sz val="12"/>
        <color indexed="10"/>
        <rFont val="Arial"/>
        <family val="2"/>
      </rPr>
      <t>50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idari personelimiz ile eğitim ve öğretimi sürdürmektedir. Öğrenci ve personelimizin kullanacağı temizlik malzemeleri ile dersane ve idari birimlerin temizlenebilmesinde aşağıda belirtilen temizlik malzemelerine ihtiyaç vardır.</t>
    </r>
  </si>
  <si>
    <t xml:space="preserve">(Fakültemiz-Yüksekokulumuz) laboratuvarlarında eğitim amaçlı kullanılmak üzere laboratuvar malzemesi ile kimyevi ve temrinlik malzeme alımaları için </t>
  </si>
  <si>
    <t>GÜN S.</t>
  </si>
  <si>
    <t>GÖREVLENDİRİLEN KİŞİ SAYISI</t>
  </si>
  <si>
    <t>GÖREVLENDİRME SAYISI</t>
  </si>
  <si>
    <t>Akaryakıt ve Yağ Alımları</t>
  </si>
  <si>
    <t>Telefon</t>
  </si>
  <si>
    <t>FATİH EĞİTİM FAKÜLTESİ</t>
  </si>
  <si>
    <t>(TL.)</t>
  </si>
  <si>
    <t>Üzerinde Resmi Görev Bulunmayanlara Ödenecek Ek Ders</t>
  </si>
  <si>
    <t>GEÇİC PERSONEL</t>
  </si>
  <si>
    <t>NE İÇİN ALINDIĞI</t>
  </si>
  <si>
    <t>JENERATÖR</t>
  </si>
  <si>
    <t>MOTORİN</t>
  </si>
  <si>
    <t>MİKTARI  (LİTRE)</t>
  </si>
  <si>
    <t>GEMİ</t>
  </si>
  <si>
    <t>GÖREV SÜRESİ (GÜN)</t>
  </si>
  <si>
    <t>Temizlik Hizmeti Alım Giderleri</t>
  </si>
  <si>
    <t>1 (Bir) kişinin brüt ücreti (SSK ve İşsizlik Sigortası Dahil)</t>
  </si>
  <si>
    <t>YOL BEDELİ</t>
  </si>
  <si>
    <t>TOPLAM MALİYET</t>
  </si>
  <si>
    <t>İŞÇİ SAYISI</t>
  </si>
  <si>
    <t>AY</t>
  </si>
  <si>
    <t>BİR KİŞİLİK BRÜT ÜCRET</t>
  </si>
  <si>
    <t>GİYECEK BEDELİ</t>
  </si>
  <si>
    <t>KDV (%18)</t>
  </si>
  <si>
    <t>ASGARİ ÜCRET ARTIŞI</t>
  </si>
  <si>
    <t>** Kullanılacak Temizlik Malzemesi Kurum Tarafından Karşılanacaktır.</t>
  </si>
  <si>
    <t>(YTL.)</t>
  </si>
  <si>
    <t>Büro ve İşyeri Mal ve Malzeme Alımı</t>
  </si>
  <si>
    <t>Masa</t>
  </si>
  <si>
    <t>Dolap</t>
  </si>
  <si>
    <t>Büro ve İşyeri Makine ve Teçhizat Alımı</t>
  </si>
  <si>
    <t>Telefon makinesi</t>
  </si>
  <si>
    <t>Ek Ders Ücreti ve Fazla Mesailer</t>
  </si>
  <si>
    <t>II.ÖĞRETİM EK DERS</t>
  </si>
  <si>
    <t>II.ÖĞRETİM MESAİ</t>
  </si>
  <si>
    <t>SAAT ÜCRETİ</t>
  </si>
  <si>
    <t>MEMUR</t>
  </si>
  <si>
    <t xml:space="preserve">GENEL TOPLAM </t>
  </si>
  <si>
    <r>
      <t>Doğal Gaz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</si>
  <si>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YILLIK TÜKETİM MİKTARI</t>
  </si>
  <si>
    <r>
      <t>LPG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</si>
  <si>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Su Gideri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</si>
  <si>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TÜKETİM MİKTARİ (KWS)</t>
  </si>
  <si>
    <t>Yurtdışı Geçici Görev Yollukları</t>
  </si>
  <si>
    <t>2018  
 Teklif</t>
  </si>
  <si>
    <t>FİRMA KARI</t>
  </si>
  <si>
    <t>%4 SÖZLEŞME BEL.</t>
  </si>
  <si>
    <t>Kalorifer Yakıtı (Ton)</t>
  </si>
  <si>
    <t>2019  
 Teklif</t>
  </si>
  <si>
    <t>ÖDENECEK TUTAR</t>
  </si>
  <si>
    <t>TOPLAM TUTAR</t>
  </si>
  <si>
    <t>Doç.Dr.</t>
  </si>
  <si>
    <t>Yrd.Doç.Dr.</t>
  </si>
  <si>
    <t>Arş.Gör.</t>
  </si>
  <si>
    <t>ÜLKE</t>
  </si>
  <si>
    <t>Almanya</t>
  </si>
  <si>
    <t>A.B.D</t>
  </si>
  <si>
    <t>İngiltere</t>
  </si>
  <si>
    <t>2020  
 Teklif</t>
  </si>
  <si>
    <t>YIILIK TOPLAM 
DERS SAATİ</t>
  </si>
  <si>
    <t>II. ÖĞRETİM EK DERS</t>
  </si>
  <si>
    <t>Ek Ders Ücretleri</t>
  </si>
  <si>
    <t>SINAV ÜCRETLERİ</t>
  </si>
  <si>
    <t>SINAV ÜCRETİ</t>
  </si>
  <si>
    <t>II.ÖĞRETİM SINAV ÜCRETİ</t>
  </si>
  <si>
    <t>Ders Ücreti Karşılığında Görevlendirilenlerin Ücretleri</t>
  </si>
  <si>
    <t>YIILIK DERS SAATİ</t>
  </si>
  <si>
    <t>YILLIK TOPLAM</t>
  </si>
  <si>
    <t>TOPLAM MESAİ SAATİ</t>
  </si>
  <si>
    <t>ÖDENECEK SINAV ÜCRETİ ADEDİ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</si>
</sst>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  <numFmt numFmtId="173" formatCode="#,#00"/>
    <numFmt numFmtId="174" formatCode="0.0"/>
    <numFmt numFmtId="175" formatCode="\%\ 00"/>
    <numFmt numFmtId="176" formatCode="#,##0.0000"/>
    <numFmt numFmtId="177" formatCode="#,##0\ &quot;YTL&quot;;\-#,##0\ &quot;YTL&quot;"/>
    <numFmt numFmtId="178" formatCode="#,##0\ &quot;YTL&quot;;[Red]\-#,##0\ &quot;YTL&quot;"/>
    <numFmt numFmtId="179" formatCode="#,##0.00\ &quot;YTL&quot;;\-#,##0.00\ &quot;YTL&quot;"/>
    <numFmt numFmtId="180" formatCode="#,##0.00\ &quot;YTL&quot;;[Red]\-#,##0.00\ &quot;YTL&quot;"/>
    <numFmt numFmtId="181" formatCode="_-* #,##0\ &quot;YTL&quot;_-;\-* #,##0\ &quot;YTL&quot;_-;_-* &quot;-&quot;\ &quot;YTL&quot;_-;_-@_-"/>
    <numFmt numFmtId="182" formatCode="_-* #,##0\ _Y_T_L_-;\-* #,##0\ _Y_T_L_-;_-* &quot;-&quot;\ _Y_T_L_-;_-@_-"/>
    <numFmt numFmtId="183" formatCode="_-* #,##0.00\ &quot;YTL&quot;_-;\-* #,##0.00\ &quot;YTL&quot;_-;_-* &quot;-&quot;??\ &quot;YTL&quot;_-;_-@_-"/>
    <numFmt numFmtId="184" formatCode="_-* #,##0.00\ _Y_T_L_-;\-* #,##0.00\ _Y_T_L_-;_-* &quot;-&quot;??\ _Y_T_L_-;_-@_-"/>
    <numFmt numFmtId="185" formatCode="#,##0;[Red]#,##0"/>
    <numFmt numFmtId="186" formatCode="#,##0.00;[Red]#,##0.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0.000000"/>
    <numFmt numFmtId="191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0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2" fillId="20" borderId="5" applyNumberFormat="0" applyAlignment="0" applyProtection="0"/>
    <xf numFmtId="0" fontId="23" fillId="21" borderId="6" applyNumberFormat="0" applyAlignment="0" applyProtection="0"/>
    <xf numFmtId="0" fontId="32" fillId="20" borderId="7" applyNumberFormat="0" applyAlignment="0" applyProtection="0"/>
    <xf numFmtId="0" fontId="24" fillId="0" borderId="0" applyNumberFormat="0" applyFill="0" applyBorder="0" applyAlignment="0" applyProtection="0"/>
    <xf numFmtId="0" fontId="29" fillId="7" borderId="5" applyNumberFormat="0" applyAlignment="0" applyProtection="0"/>
    <xf numFmtId="0" fontId="25" fillId="4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0" borderId="5" applyNumberFormat="0" applyAlignment="0" applyProtection="0"/>
    <xf numFmtId="0" fontId="29" fillId="7" borderId="5" applyNumberFormat="0" applyAlignment="0" applyProtection="0"/>
    <xf numFmtId="0" fontId="23" fillId="21" borderId="6" applyNumberFormat="0" applyAlignment="0" applyProtection="0"/>
    <xf numFmtId="0" fontId="2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0" fillId="0" borderId="1" applyNumberFormat="0" applyFill="0" applyAlignment="0" applyProtection="0"/>
    <xf numFmtId="0" fontId="31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1" fillId="22" borderId="0" applyNumberFormat="0" applyBorder="0" applyAlignment="0" applyProtection="0"/>
    <xf numFmtId="0" fontId="32" fillId="2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 quotePrefix="1">
      <alignment horizontal="center" vertical="center" wrapText="1"/>
    </xf>
    <xf numFmtId="3" fontId="8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 quotePrefix="1">
      <alignment horizontal="center" vertical="center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17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17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24" borderId="15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 wrapText="1"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0" fontId="3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9" fillId="0" borderId="20" xfId="0" applyFont="1" applyBorder="1" applyAlignment="1">
      <alignment horizontal="right" wrapText="1"/>
    </xf>
    <xf numFmtId="0" fontId="9" fillId="0" borderId="21" xfId="0" applyFont="1" applyBorder="1" applyAlignment="1">
      <alignment horizontal="righ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1" fillId="0" borderId="12" xfId="0" applyNumberFormat="1" applyFont="1" applyBorder="1" applyAlignment="1">
      <alignment horizontal="right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wrapText="1"/>
    </xf>
    <xf numFmtId="3" fontId="1" fillId="0" borderId="32" xfId="0" applyNumberFormat="1" applyFont="1" applyBorder="1" applyAlignment="1">
      <alignment horizontal="right" wrapText="1"/>
    </xf>
    <xf numFmtId="0" fontId="0" fillId="25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5" borderId="0" xfId="0" applyFont="1" applyFill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0" fillId="0" borderId="1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3" fontId="10" fillId="0" borderId="3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4" fontId="0" fillId="0" borderId="0" xfId="0" applyNumberForma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/>
    </xf>
    <xf numFmtId="3" fontId="0" fillId="15" borderId="0" xfId="0" applyNumberFormat="1" applyFill="1" applyBorder="1" applyAlignment="1">
      <alignment horizontal="right" wrapText="1"/>
    </xf>
    <xf numFmtId="4" fontId="0" fillId="15" borderId="0" xfId="0" applyNumberFormat="1" applyFill="1" applyBorder="1" applyAlignment="1">
      <alignment horizontal="right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176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justify" vertical="center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3" fontId="10" fillId="0" borderId="14" xfId="0" applyNumberFormat="1" applyFont="1" applyBorder="1" applyAlignment="1">
      <alignment horizontal="right" wrapText="1"/>
    </xf>
    <xf numFmtId="3" fontId="10" fillId="0" borderId="36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3" fontId="10" fillId="0" borderId="17" xfId="0" applyNumberFormat="1" applyFont="1" applyBorder="1" applyAlignment="1">
      <alignment horizontal="right" wrapText="1"/>
    </xf>
    <xf numFmtId="3" fontId="10" fillId="0" borderId="37" xfId="0" applyNumberFormat="1" applyFont="1" applyBorder="1" applyAlignment="1">
      <alignment horizontal="right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3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3" fontId="10" fillId="0" borderId="38" xfId="0" applyNumberFormat="1" applyFont="1" applyBorder="1" applyAlignment="1">
      <alignment horizontal="right" wrapText="1"/>
    </xf>
    <xf numFmtId="3" fontId="10" fillId="0" borderId="40" xfId="0" applyNumberFormat="1" applyFont="1" applyBorder="1" applyAlignment="1">
      <alignment horizontal="right" wrapText="1"/>
    </xf>
    <xf numFmtId="3" fontId="10" fillId="0" borderId="41" xfId="0" applyNumberFormat="1" applyFont="1" applyBorder="1" applyAlignment="1">
      <alignment horizontal="right" wrapText="1"/>
    </xf>
    <xf numFmtId="3" fontId="10" fillId="25" borderId="0" xfId="0" applyNumberFormat="1" applyFont="1" applyFill="1" applyBorder="1" applyAlignment="1">
      <alignment horizontal="right" wrapText="1"/>
    </xf>
    <xf numFmtId="0" fontId="1" fillId="0" borderId="42" xfId="0" applyFont="1" applyBorder="1" applyAlignment="1">
      <alignment horizontal="center"/>
    </xf>
    <xf numFmtId="0" fontId="1" fillId="25" borderId="4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44" xfId="0" applyFont="1" applyFill="1" applyBorder="1" applyAlignment="1">
      <alignment horizontal="center" vertical="center" wrapText="1"/>
    </xf>
    <xf numFmtId="0" fontId="1" fillId="25" borderId="45" xfId="0" applyFont="1" applyFill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center" vertical="center" wrapText="1"/>
    </xf>
    <xf numFmtId="0" fontId="1" fillId="25" borderId="46" xfId="0" applyFont="1" applyFill="1" applyBorder="1" applyAlignment="1">
      <alignment horizontal="center" vertical="center" wrapText="1"/>
    </xf>
    <xf numFmtId="0" fontId="1" fillId="26" borderId="27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44" xfId="0" applyFont="1" applyFill="1" applyBorder="1" applyAlignment="1">
      <alignment horizontal="center" vertical="center" wrapText="1"/>
    </xf>
    <xf numFmtId="0" fontId="1" fillId="26" borderId="29" xfId="0" applyFont="1" applyFill="1" applyBorder="1" applyAlignment="1">
      <alignment horizontal="center" vertical="center" wrapText="1"/>
    </xf>
    <xf numFmtId="0" fontId="1" fillId="26" borderId="30" xfId="0" applyFont="1" applyFill="1" applyBorder="1" applyAlignment="1">
      <alignment horizontal="center" vertical="center" wrapText="1"/>
    </xf>
    <xf numFmtId="0" fontId="1" fillId="26" borderId="4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6"/>
  <sheetViews>
    <sheetView zoomScalePageLayoutView="0" workbookViewId="0" topLeftCell="A13">
      <selection activeCell="K21" sqref="K21:L21"/>
    </sheetView>
  </sheetViews>
  <sheetFormatPr defaultColWidth="9.140625" defaultRowHeight="12.75"/>
  <cols>
    <col min="1" max="1" width="11.421875" style="8" customWidth="1"/>
    <col min="2" max="3" width="6.7109375" style="8" customWidth="1"/>
    <col min="4" max="4" width="48.7109375" style="8" customWidth="1"/>
    <col min="5" max="7" width="13.7109375" style="9" customWidth="1"/>
    <col min="8" max="16384" width="9.140625" style="8" customWidth="1"/>
  </cols>
  <sheetData>
    <row r="1" ht="24.75" customHeight="1"/>
    <row r="2" ht="24.75" customHeight="1"/>
    <row r="3" ht="24.75" customHeight="1"/>
    <row r="4" spans="1:5" s="9" customFormat="1" ht="18">
      <c r="A4" s="96" t="s">
        <v>41</v>
      </c>
      <c r="B4" s="96"/>
      <c r="C4" s="96"/>
      <c r="D4" s="96"/>
      <c r="E4" s="96"/>
    </row>
    <row r="5" spans="1:5" s="9" customFormat="1" ht="18">
      <c r="A5" s="96" t="s">
        <v>42</v>
      </c>
      <c r="B5" s="96"/>
      <c r="C5" s="96"/>
      <c r="D5" s="96"/>
      <c r="E5" s="96"/>
    </row>
    <row r="6" spans="1:5" s="9" customFormat="1" ht="18">
      <c r="A6" s="96" t="s">
        <v>43</v>
      </c>
      <c r="B6" s="96"/>
      <c r="C6" s="96"/>
      <c r="D6" s="96"/>
      <c r="E6" s="96"/>
    </row>
    <row r="7" s="9" customFormat="1" ht="15"/>
    <row r="8" s="9" customFormat="1" ht="15"/>
    <row r="9" spans="1:4" s="9" customFormat="1" ht="21.75" customHeight="1">
      <c r="A9" s="97" t="s">
        <v>44</v>
      </c>
      <c r="B9" s="10" t="s">
        <v>45</v>
      </c>
      <c r="C9" s="10" t="s">
        <v>46</v>
      </c>
      <c r="D9" s="11" t="s">
        <v>47</v>
      </c>
    </row>
    <row r="10" spans="1:4" s="9" customFormat="1" ht="21.75" customHeight="1">
      <c r="A10" s="97"/>
      <c r="B10" s="11" t="s">
        <v>0</v>
      </c>
      <c r="C10" s="12">
        <v>38</v>
      </c>
      <c r="D10" s="13" t="s">
        <v>37</v>
      </c>
    </row>
    <row r="11" spans="1:4" s="9" customFormat="1" ht="21.75" customHeight="1">
      <c r="A11" s="97"/>
      <c r="B11" s="11" t="s">
        <v>1</v>
      </c>
      <c r="C11" s="12">
        <v>23</v>
      </c>
      <c r="D11" s="13" t="s">
        <v>38</v>
      </c>
    </row>
    <row r="14" spans="5:7" ht="15.75">
      <c r="E14" s="76"/>
      <c r="F14" s="76"/>
      <c r="G14" s="76" t="s">
        <v>171</v>
      </c>
    </row>
    <row r="15" spans="1:7" s="1" customFormat="1" ht="34.5" customHeight="1">
      <c r="A15" s="98" t="s">
        <v>48</v>
      </c>
      <c r="B15" s="98"/>
      <c r="C15" s="98" t="s">
        <v>47</v>
      </c>
      <c r="D15" s="98"/>
      <c r="E15" s="14" t="s">
        <v>209</v>
      </c>
      <c r="F15" s="14" t="s">
        <v>213</v>
      </c>
      <c r="G15" s="14" t="s">
        <v>223</v>
      </c>
    </row>
    <row r="16" spans="1:7" ht="34.5" customHeight="1">
      <c r="A16" s="15">
        <v>0</v>
      </c>
      <c r="B16" s="77">
        <v>1</v>
      </c>
      <c r="C16" s="94" t="s">
        <v>27</v>
      </c>
      <c r="D16" s="95"/>
      <c r="E16" s="78">
        <f>SUM(EKONOMİK!E10)</f>
        <v>291000</v>
      </c>
      <c r="F16" s="78">
        <f>SUM(EKONOMİK!F10)</f>
        <v>306500</v>
      </c>
      <c r="G16" s="78">
        <f>SUM(EKONOMİK!G10)</f>
        <v>322500</v>
      </c>
    </row>
    <row r="17" spans="1:7" ht="34.5" customHeight="1">
      <c r="A17" s="15">
        <v>0</v>
      </c>
      <c r="B17" s="77">
        <v>2</v>
      </c>
      <c r="C17" s="94" t="s">
        <v>49</v>
      </c>
      <c r="D17" s="95"/>
      <c r="E17" s="78">
        <f>SUM(EKONOMİK!E16)</f>
        <v>6000</v>
      </c>
      <c r="F17" s="78">
        <f>SUM(EKONOMİK!F16)</f>
        <v>6500</v>
      </c>
      <c r="G17" s="78">
        <f>SUM(EKONOMİK!G16)</f>
        <v>7000</v>
      </c>
    </row>
    <row r="18" spans="1:7" ht="34.5" customHeight="1">
      <c r="A18" s="15">
        <v>0</v>
      </c>
      <c r="B18" s="77">
        <v>3</v>
      </c>
      <c r="C18" s="94" t="s">
        <v>29</v>
      </c>
      <c r="D18" s="95"/>
      <c r="E18" s="78">
        <f>SUM(EKONOMİK!E22)</f>
        <v>4255000</v>
      </c>
      <c r="F18" s="78">
        <f>SUM(EKONOMİK!F22)</f>
        <v>4468300</v>
      </c>
      <c r="G18" s="78">
        <f>SUM(EKONOMİK!G22)</f>
        <v>4692200</v>
      </c>
    </row>
    <row r="19" spans="1:7" ht="34.5" customHeight="1">
      <c r="A19" s="15">
        <v>0</v>
      </c>
      <c r="B19" s="77">
        <v>4</v>
      </c>
      <c r="C19" s="94" t="s">
        <v>50</v>
      </c>
      <c r="D19" s="95"/>
      <c r="E19" s="78">
        <f>SUM(EKONOMİK!E32)</f>
        <v>0</v>
      </c>
      <c r="F19" s="78">
        <f>SUM(EKONOMİK!F32)</f>
        <v>0</v>
      </c>
      <c r="G19" s="78">
        <f>SUM(EKONOMİK!G32)</f>
        <v>0</v>
      </c>
    </row>
    <row r="20" spans="1:7" ht="34.5" customHeight="1">
      <c r="A20" s="15">
        <v>0</v>
      </c>
      <c r="B20" s="77">
        <v>5</v>
      </c>
      <c r="C20" s="94" t="s">
        <v>51</v>
      </c>
      <c r="D20" s="95"/>
      <c r="E20" s="78">
        <f>SUM(EKONOMİK!E36)</f>
        <v>0</v>
      </c>
      <c r="F20" s="78">
        <f>SUM(EKONOMİK!F36)</f>
        <v>0</v>
      </c>
      <c r="G20" s="78">
        <f>SUM(EKONOMİK!G36)</f>
        <v>0</v>
      </c>
    </row>
    <row r="21" spans="1:7" ht="34.5" customHeight="1">
      <c r="A21" s="15">
        <v>0</v>
      </c>
      <c r="B21" s="77">
        <v>6</v>
      </c>
      <c r="C21" s="94" t="s">
        <v>34</v>
      </c>
      <c r="D21" s="95"/>
      <c r="E21" s="78">
        <f>SUM(EKONOMİK!E43)</f>
        <v>0</v>
      </c>
      <c r="F21" s="78">
        <f>SUM(EKONOMİK!F43)</f>
        <v>0</v>
      </c>
      <c r="G21" s="78">
        <f>SUM(EKONOMİK!G43)</f>
        <v>0</v>
      </c>
    </row>
    <row r="22" spans="1:7" ht="34.5" customHeight="1">
      <c r="A22" s="15">
        <v>0</v>
      </c>
      <c r="B22" s="77">
        <v>7</v>
      </c>
      <c r="C22" s="94" t="s">
        <v>52</v>
      </c>
      <c r="D22" s="95"/>
      <c r="E22" s="78"/>
      <c r="F22" s="78"/>
      <c r="G22" s="78"/>
    </row>
    <row r="23" spans="1:7" ht="34.5" customHeight="1">
      <c r="A23" s="15">
        <v>0</v>
      </c>
      <c r="B23" s="77">
        <v>8</v>
      </c>
      <c r="C23" s="94" t="s">
        <v>53</v>
      </c>
      <c r="D23" s="95"/>
      <c r="E23" s="78"/>
      <c r="F23" s="78"/>
      <c r="G23" s="78"/>
    </row>
    <row r="24" spans="1:7" ht="34.5" customHeight="1">
      <c r="A24" s="15">
        <v>0</v>
      </c>
      <c r="B24" s="15">
        <v>9</v>
      </c>
      <c r="C24" s="94" t="s">
        <v>54</v>
      </c>
      <c r="D24" s="95"/>
      <c r="E24" s="78"/>
      <c r="F24" s="78"/>
      <c r="G24" s="78"/>
    </row>
    <row r="25" spans="1:7" ht="34.5" customHeight="1">
      <c r="A25" s="16"/>
      <c r="B25" s="16"/>
      <c r="C25" s="94"/>
      <c r="D25" s="95"/>
      <c r="E25" s="78"/>
      <c r="F25" s="78"/>
      <c r="G25" s="78"/>
    </row>
    <row r="26" spans="1:7" ht="34.5" customHeight="1">
      <c r="A26" s="1"/>
      <c r="B26" s="1"/>
      <c r="C26" s="92" t="s">
        <v>55</v>
      </c>
      <c r="D26" s="93"/>
      <c r="E26" s="78">
        <f>SUM(E16:E25)</f>
        <v>4552000</v>
      </c>
      <c r="F26" s="78">
        <f>SUM(F16:F25)</f>
        <v>4781300</v>
      </c>
      <c r="G26" s="78">
        <f>SUM(G16:G25)</f>
        <v>5021700</v>
      </c>
    </row>
  </sheetData>
  <sheetProtection/>
  <mergeCells count="17">
    <mergeCell ref="C21:D21"/>
    <mergeCell ref="A4:E4"/>
    <mergeCell ref="A5:E5"/>
    <mergeCell ref="A6:E6"/>
    <mergeCell ref="A9:A11"/>
    <mergeCell ref="A15:B15"/>
    <mergeCell ref="C15:D15"/>
    <mergeCell ref="C26:D26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9"/>
  <sheetViews>
    <sheetView zoomScalePageLayoutView="0" workbookViewId="0" topLeftCell="A7">
      <selection activeCell="M25" sqref="M25:N25"/>
    </sheetView>
  </sheetViews>
  <sheetFormatPr defaultColWidth="9.140625" defaultRowHeight="12.75"/>
  <cols>
    <col min="1" max="6" width="4.7109375" style="0" customWidth="1"/>
    <col min="7" max="7" width="5.57421875" style="0" customWidth="1"/>
    <col min="8" max="8" width="5.7109375" style="0" customWidth="1"/>
    <col min="9" max="9" width="6.421875" style="0" customWidth="1"/>
    <col min="10" max="19" width="4.7109375" style="0" customWidth="1"/>
    <col min="20" max="20" width="5.7109375" style="0" customWidth="1"/>
    <col min="21" max="21" width="4.7109375" style="0" customWidth="1"/>
    <col min="22" max="22" width="5.7109375" style="0" customWidth="1"/>
    <col min="23" max="23" width="4.7109375" style="0" customWidth="1"/>
    <col min="24" max="24" width="5.7109375" style="0" customWidth="1"/>
    <col min="25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18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45">
        <v>2</v>
      </c>
      <c r="J10" s="44">
        <v>3</v>
      </c>
      <c r="K10" s="45">
        <v>2</v>
      </c>
      <c r="L10" s="45">
        <v>3</v>
      </c>
      <c r="M10" s="44">
        <v>1</v>
      </c>
      <c r="N10" s="114" t="s">
        <v>16</v>
      </c>
      <c r="O10" s="114"/>
      <c r="P10" s="114"/>
      <c r="Q10" s="114"/>
      <c r="R10" s="114"/>
      <c r="S10" s="153">
        <f>CEILING(P29,100)</f>
        <v>300000</v>
      </c>
      <c r="T10" s="153"/>
      <c r="U10" s="153">
        <f>CEILING(S10*1.05,100)</f>
        <v>315000</v>
      </c>
      <c r="V10" s="153"/>
      <c r="W10" s="153">
        <f>CEILING(U10*1.05,100)</f>
        <v>330800</v>
      </c>
      <c r="X10" s="155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="2" customFormat="1" ht="12.75"/>
    <row r="16" spans="2:17" s="2" customFormat="1" ht="12.75" customHeight="1">
      <c r="B16" s="163" t="s">
        <v>159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2:17" s="2" customFormat="1" ht="12.75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2:17" s="2" customFormat="1" ht="12.75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="2" customFormat="1" ht="12.75"/>
    <row r="20" s="2" customFormat="1" ht="12.75"/>
    <row r="21" spans="1:19" s="2" customFormat="1" ht="12.75" customHeight="1">
      <c r="A21" s="162" t="s">
        <v>115</v>
      </c>
      <c r="B21" s="162"/>
      <c r="C21" s="162"/>
      <c r="D21" s="162"/>
      <c r="E21" s="162"/>
      <c r="F21" s="36"/>
      <c r="G21" s="162" t="s">
        <v>116</v>
      </c>
      <c r="H21" s="162"/>
      <c r="I21" s="56"/>
      <c r="J21" s="162" t="s">
        <v>110</v>
      </c>
      <c r="K21" s="162"/>
      <c r="M21" s="162" t="s">
        <v>204</v>
      </c>
      <c r="N21" s="162"/>
      <c r="O21" s="162"/>
      <c r="P21" s="162" t="s">
        <v>117</v>
      </c>
      <c r="Q21" s="162"/>
      <c r="R21" s="162"/>
      <c r="S21" s="56"/>
    </row>
    <row r="22" spans="1:19" s="2" customFormat="1" ht="12.75">
      <c r="A22" s="162"/>
      <c r="B22" s="162"/>
      <c r="C22" s="162"/>
      <c r="D22" s="162"/>
      <c r="E22" s="162"/>
      <c r="F22" s="36"/>
      <c r="G22" s="162"/>
      <c r="H22" s="162"/>
      <c r="I22" s="56"/>
      <c r="J22" s="162"/>
      <c r="K22" s="162"/>
      <c r="M22" s="162"/>
      <c r="N22" s="162"/>
      <c r="O22" s="162"/>
      <c r="P22" s="162"/>
      <c r="Q22" s="162"/>
      <c r="R22" s="162"/>
      <c r="S22" s="56"/>
    </row>
    <row r="23" spans="1:19" s="2" customFormat="1" ht="12.75">
      <c r="A23" s="162"/>
      <c r="B23" s="162"/>
      <c r="C23" s="162"/>
      <c r="D23" s="162"/>
      <c r="E23" s="162"/>
      <c r="F23" s="36"/>
      <c r="G23" s="56"/>
      <c r="H23" s="56"/>
      <c r="I23" s="56"/>
      <c r="J23" s="36"/>
      <c r="K23" s="56"/>
      <c r="L23" s="56"/>
      <c r="M23" s="162"/>
      <c r="N23" s="162"/>
      <c r="O23" s="162"/>
      <c r="P23" s="56"/>
      <c r="Q23" s="56"/>
      <c r="R23" s="56"/>
      <c r="S23" s="56"/>
    </row>
    <row r="24" s="2" customFormat="1" ht="12.75"/>
    <row r="25" spans="1:22" s="2" customFormat="1" ht="18.75" customHeight="1">
      <c r="A25" s="171" t="str">
        <f>+E5</f>
        <v>FATİH EĞİTİM FAKÜLTESİ</v>
      </c>
      <c r="B25" s="171"/>
      <c r="C25" s="171"/>
      <c r="D25" s="171"/>
      <c r="E25" s="171"/>
      <c r="G25" s="172" t="s">
        <v>212</v>
      </c>
      <c r="H25" s="172"/>
      <c r="I25" s="172"/>
      <c r="J25" s="170">
        <v>1500</v>
      </c>
      <c r="K25" s="170"/>
      <c r="L25" s="51"/>
      <c r="M25" s="173">
        <v>80</v>
      </c>
      <c r="N25" s="173"/>
      <c r="O25" s="54"/>
      <c r="P25" s="159">
        <f>SUM(J25*M25)</f>
        <v>120000</v>
      </c>
      <c r="Q25" s="159"/>
      <c r="R25" s="159"/>
      <c r="S25" s="54"/>
      <c r="T25" s="54"/>
      <c r="U25" s="54"/>
      <c r="V25" s="54"/>
    </row>
    <row r="26" spans="1:22" s="2" customFormat="1" ht="18" customHeight="1">
      <c r="A26" s="171"/>
      <c r="B26" s="171"/>
      <c r="C26" s="171"/>
      <c r="D26" s="171"/>
      <c r="E26" s="171"/>
      <c r="G26" s="172" t="s">
        <v>203</v>
      </c>
      <c r="H26" s="172"/>
      <c r="I26" s="172"/>
      <c r="J26" s="170">
        <v>1500</v>
      </c>
      <c r="K26" s="170"/>
      <c r="L26" s="51"/>
      <c r="M26" s="173">
        <v>80</v>
      </c>
      <c r="N26" s="173"/>
      <c r="O26" s="54"/>
      <c r="P26" s="159">
        <f>SUM(J26*M26)</f>
        <v>120000</v>
      </c>
      <c r="Q26" s="159"/>
      <c r="R26" s="159"/>
      <c r="S26" s="54"/>
      <c r="T26" s="54"/>
      <c r="U26" s="54"/>
      <c r="V26" s="54"/>
    </row>
    <row r="27" spans="1:22" s="2" customFormat="1" ht="21" customHeight="1">
      <c r="A27" s="171"/>
      <c r="B27" s="171"/>
      <c r="C27" s="171"/>
      <c r="D27" s="171"/>
      <c r="E27" s="171"/>
      <c r="G27" s="172" t="s">
        <v>205</v>
      </c>
      <c r="H27" s="172"/>
      <c r="I27" s="172"/>
      <c r="J27" s="170">
        <v>3000</v>
      </c>
      <c r="K27" s="170"/>
      <c r="L27" s="80"/>
      <c r="M27" s="173">
        <v>20</v>
      </c>
      <c r="N27" s="173"/>
      <c r="O27" s="54"/>
      <c r="P27" s="159">
        <f>SUM(J27*M27)</f>
        <v>60000</v>
      </c>
      <c r="Q27" s="159"/>
      <c r="R27" s="159"/>
      <c r="S27" s="54"/>
      <c r="T27" s="54"/>
      <c r="U27" s="54"/>
      <c r="V27" s="54"/>
    </row>
    <row r="28" spans="7:22" s="2" customFormat="1" ht="12.75">
      <c r="G28" s="57"/>
      <c r="H28" s="57"/>
      <c r="I28" s="57"/>
      <c r="J28" s="57"/>
      <c r="K28" s="54"/>
      <c r="L28" s="54"/>
      <c r="M28" s="54"/>
      <c r="O28" s="54"/>
      <c r="P28" s="54"/>
      <c r="Q28" s="54"/>
      <c r="S28" s="54"/>
      <c r="T28" s="54"/>
      <c r="U28" s="54"/>
      <c r="V28" s="54"/>
    </row>
    <row r="29" spans="13:20" s="2" customFormat="1" ht="12.75">
      <c r="M29" s="120" t="s">
        <v>104</v>
      </c>
      <c r="N29" s="120"/>
      <c r="O29" s="120"/>
      <c r="P29" s="174">
        <f>SUM(P25:R27)</f>
        <v>300000</v>
      </c>
      <c r="Q29" s="174"/>
      <c r="R29" s="174"/>
      <c r="S29" s="49"/>
      <c r="T29" s="49"/>
    </row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</sheetData>
  <sheetProtection/>
  <mergeCells count="41">
    <mergeCell ref="U6:V6"/>
    <mergeCell ref="U10:V10"/>
    <mergeCell ref="S10:T10"/>
    <mergeCell ref="M26:N26"/>
    <mergeCell ref="P26:R26"/>
    <mergeCell ref="W10:X10"/>
    <mergeCell ref="N10:R10"/>
    <mergeCell ref="M29:O29"/>
    <mergeCell ref="M25:N25"/>
    <mergeCell ref="P21:R22"/>
    <mergeCell ref="P25:R25"/>
    <mergeCell ref="B16:Q18"/>
    <mergeCell ref="G25:I25"/>
    <mergeCell ref="J21:K22"/>
    <mergeCell ref="M27:N27"/>
    <mergeCell ref="P29:R29"/>
    <mergeCell ref="P27:R27"/>
    <mergeCell ref="A3:T3"/>
    <mergeCell ref="E5:Q5"/>
    <mergeCell ref="S6:T6"/>
    <mergeCell ref="N7:R9"/>
    <mergeCell ref="S7:X8"/>
    <mergeCell ref="S9:T9"/>
    <mergeCell ref="U9:V9"/>
    <mergeCell ref="W9:X9"/>
    <mergeCell ref="A5:C5"/>
    <mergeCell ref="W6:X6"/>
    <mergeCell ref="J25:K25"/>
    <mergeCell ref="J26:K26"/>
    <mergeCell ref="A25:E27"/>
    <mergeCell ref="G27:I27"/>
    <mergeCell ref="J27:K27"/>
    <mergeCell ref="G26:I26"/>
    <mergeCell ref="A7:D8"/>
    <mergeCell ref="E7:H8"/>
    <mergeCell ref="J7:M8"/>
    <mergeCell ref="I7:I8"/>
    <mergeCell ref="A13:G13"/>
    <mergeCell ref="G21:H22"/>
    <mergeCell ref="M21:O23"/>
    <mergeCell ref="A21:E23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3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6" width="4.7109375" style="0" customWidth="1"/>
    <col min="7" max="7" width="5.57421875" style="0" customWidth="1"/>
    <col min="8" max="8" width="5.7109375" style="0" customWidth="1"/>
    <col min="9" max="9" width="6.421875" style="0" customWidth="1"/>
    <col min="10" max="19" width="4.7109375" style="0" customWidth="1"/>
    <col min="20" max="20" width="5.7109375" style="0" customWidth="1"/>
    <col min="21" max="21" width="4.7109375" style="0" customWidth="1"/>
    <col min="22" max="22" width="5.7109375" style="0" customWidth="1"/>
    <col min="23" max="23" width="4.7109375" style="0" customWidth="1"/>
    <col min="24" max="24" width="5.7109375" style="0" customWidth="1"/>
    <col min="25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18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45">
        <v>2</v>
      </c>
      <c r="J10" s="44">
        <v>3</v>
      </c>
      <c r="K10" s="45">
        <v>2</v>
      </c>
      <c r="L10" s="45">
        <v>3</v>
      </c>
      <c r="M10" s="44">
        <v>2</v>
      </c>
      <c r="N10" s="114" t="s">
        <v>168</v>
      </c>
      <c r="O10" s="114"/>
      <c r="P10" s="114"/>
      <c r="Q10" s="114"/>
      <c r="R10" s="114"/>
      <c r="S10" s="153">
        <f>CEILING(R23,100)</f>
        <v>30000</v>
      </c>
      <c r="T10" s="153"/>
      <c r="U10" s="153">
        <f>CEILING(S10*1.05,100)</f>
        <v>31500</v>
      </c>
      <c r="V10" s="153"/>
      <c r="W10" s="153">
        <f>CEILING(U10*1.05,100)</f>
        <v>33100</v>
      </c>
      <c r="X10" s="155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="2" customFormat="1" ht="12.75" customHeight="1"/>
    <row r="16" spans="2:19" s="2" customFormat="1" ht="12.75" customHeight="1">
      <c r="B16" s="162" t="s">
        <v>174</v>
      </c>
      <c r="C16" s="162"/>
      <c r="D16" s="162"/>
      <c r="E16" s="162"/>
      <c r="F16" s="162"/>
      <c r="G16" s="36"/>
      <c r="H16" s="162" t="s">
        <v>116</v>
      </c>
      <c r="I16" s="162"/>
      <c r="J16" s="56"/>
      <c r="K16" s="162" t="s">
        <v>110</v>
      </c>
      <c r="L16" s="162"/>
      <c r="N16" s="162" t="s">
        <v>177</v>
      </c>
      <c r="O16" s="162"/>
      <c r="P16" s="162"/>
      <c r="Q16" s="162" t="s">
        <v>117</v>
      </c>
      <c r="R16" s="162"/>
      <c r="S16" s="162"/>
    </row>
    <row r="17" spans="2:19" s="2" customFormat="1" ht="12.75">
      <c r="B17" s="162"/>
      <c r="C17" s="162"/>
      <c r="D17" s="162"/>
      <c r="E17" s="162"/>
      <c r="F17" s="162"/>
      <c r="G17" s="36"/>
      <c r="H17" s="162"/>
      <c r="I17" s="162"/>
      <c r="J17" s="56"/>
      <c r="K17" s="162"/>
      <c r="L17" s="162"/>
      <c r="N17" s="162"/>
      <c r="O17" s="162"/>
      <c r="P17" s="162"/>
      <c r="Q17" s="162"/>
      <c r="R17" s="162"/>
      <c r="S17" s="162"/>
    </row>
    <row r="18" spans="2:19" s="2" customFormat="1" ht="12.75">
      <c r="B18" s="162"/>
      <c r="C18" s="162"/>
      <c r="D18" s="162"/>
      <c r="E18" s="162"/>
      <c r="F18" s="162"/>
      <c r="G18" s="36"/>
      <c r="H18" s="162"/>
      <c r="I18" s="162"/>
      <c r="J18" s="56"/>
      <c r="K18" s="162"/>
      <c r="L18" s="162"/>
      <c r="M18" s="56"/>
      <c r="N18" s="162"/>
      <c r="O18" s="162"/>
      <c r="P18" s="162"/>
      <c r="Q18" s="162"/>
      <c r="R18" s="162"/>
      <c r="S18" s="162"/>
    </row>
    <row r="19" s="2" customFormat="1" ht="12.75"/>
    <row r="20" spans="2:19" s="2" customFormat="1" ht="15">
      <c r="B20" s="161" t="s">
        <v>175</v>
      </c>
      <c r="C20" s="161"/>
      <c r="D20" s="161"/>
      <c r="E20" s="161"/>
      <c r="F20" s="161"/>
      <c r="H20" s="172" t="s">
        <v>176</v>
      </c>
      <c r="I20" s="172"/>
      <c r="J20" s="172"/>
      <c r="K20" s="170">
        <v>3</v>
      </c>
      <c r="L20" s="170"/>
      <c r="M20" s="51"/>
      <c r="N20" s="173">
        <v>5000</v>
      </c>
      <c r="O20" s="173"/>
      <c r="P20" s="54"/>
      <c r="Q20" s="159">
        <f>SUM(K20*N20)</f>
        <v>15000</v>
      </c>
      <c r="R20" s="159"/>
      <c r="S20" s="159"/>
    </row>
    <row r="21" spans="2:19" s="2" customFormat="1" ht="15">
      <c r="B21" s="161" t="s">
        <v>178</v>
      </c>
      <c r="C21" s="161"/>
      <c r="D21" s="161"/>
      <c r="E21" s="161"/>
      <c r="F21" s="161"/>
      <c r="H21" s="172" t="s">
        <v>176</v>
      </c>
      <c r="I21" s="172"/>
      <c r="J21" s="172"/>
      <c r="K21" s="170">
        <v>3</v>
      </c>
      <c r="L21" s="170"/>
      <c r="M21" s="80"/>
      <c r="N21" s="173">
        <v>5000</v>
      </c>
      <c r="O21" s="173"/>
      <c r="P21" s="54"/>
      <c r="Q21" s="159">
        <f>SUM(K21*N21)</f>
        <v>15000</v>
      </c>
      <c r="R21" s="159"/>
      <c r="S21" s="159"/>
    </row>
    <row r="22" spans="8:18" s="2" customFormat="1" ht="12.75">
      <c r="H22" s="57"/>
      <c r="I22" s="57"/>
      <c r="J22" s="57"/>
      <c r="K22" s="57"/>
      <c r="L22" s="54"/>
      <c r="M22" s="54"/>
      <c r="N22" s="54"/>
      <c r="P22" s="54"/>
      <c r="Q22" s="54"/>
      <c r="R22" s="54"/>
    </row>
    <row r="23" spans="14:19" s="2" customFormat="1" ht="12.75">
      <c r="N23" s="120" t="s">
        <v>104</v>
      </c>
      <c r="O23" s="120"/>
      <c r="P23" s="120"/>
      <c r="R23" s="174">
        <f>SUM(Q20:S21)</f>
        <v>30000</v>
      </c>
      <c r="S23" s="174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</sheetData>
  <sheetProtection/>
  <mergeCells count="37">
    <mergeCell ref="A5:C5"/>
    <mergeCell ref="W6:X6"/>
    <mergeCell ref="A7:D8"/>
    <mergeCell ref="E7:H8"/>
    <mergeCell ref="J7:M8"/>
    <mergeCell ref="I7:I8"/>
    <mergeCell ref="U6:V6"/>
    <mergeCell ref="W10:X10"/>
    <mergeCell ref="N10:R10"/>
    <mergeCell ref="A3:T3"/>
    <mergeCell ref="E5:Q5"/>
    <mergeCell ref="S6:T6"/>
    <mergeCell ref="N7:R9"/>
    <mergeCell ref="S7:X8"/>
    <mergeCell ref="S9:T9"/>
    <mergeCell ref="U9:V9"/>
    <mergeCell ref="W9:X9"/>
    <mergeCell ref="U10:V10"/>
    <mergeCell ref="S10:T10"/>
    <mergeCell ref="A13:G13"/>
    <mergeCell ref="N20:O20"/>
    <mergeCell ref="Q20:S20"/>
    <mergeCell ref="B16:F18"/>
    <mergeCell ref="N16:P18"/>
    <mergeCell ref="K16:L18"/>
    <mergeCell ref="H16:I18"/>
    <mergeCell ref="Q16:S18"/>
    <mergeCell ref="B20:F20"/>
    <mergeCell ref="B21:F21"/>
    <mergeCell ref="N23:P23"/>
    <mergeCell ref="R23:S23"/>
    <mergeCell ref="H21:J21"/>
    <mergeCell ref="K21:L21"/>
    <mergeCell ref="N21:O21"/>
    <mergeCell ref="Q21:S21"/>
    <mergeCell ref="H20:J20"/>
    <mergeCell ref="K20:L20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7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9" width="4.7109375" style="0" customWidth="1"/>
    <col min="20" max="20" width="5.421875" style="0" customWidth="1"/>
    <col min="21" max="21" width="4.7109375" style="0" customWidth="1"/>
    <col min="22" max="22" width="5.421875" style="0" customWidth="1"/>
    <col min="23" max="23" width="4.7109375" style="0" customWidth="1"/>
    <col min="24" max="24" width="5.7109375" style="0" customWidth="1"/>
    <col min="25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18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45">
        <v>2</v>
      </c>
      <c r="J10" s="44">
        <v>3</v>
      </c>
      <c r="K10" s="45">
        <v>2</v>
      </c>
      <c r="L10" s="45">
        <v>3</v>
      </c>
      <c r="M10" s="44">
        <v>3</v>
      </c>
      <c r="N10" s="114" t="s">
        <v>17</v>
      </c>
      <c r="O10" s="114"/>
      <c r="P10" s="114"/>
      <c r="Q10" s="114"/>
      <c r="R10" s="114"/>
      <c r="S10" s="153">
        <f>CEILING(O26,100)</f>
        <v>2800</v>
      </c>
      <c r="T10" s="153"/>
      <c r="U10" s="153">
        <f>CEILING(S10*1.05,100)</f>
        <v>3000</v>
      </c>
      <c r="V10" s="153"/>
      <c r="W10" s="153">
        <f>CEILING(U10*1.05,100)</f>
        <v>3200</v>
      </c>
      <c r="X10" s="155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pans="2:17" s="2" customFormat="1" ht="12.75">
      <c r="B15" s="163" t="s">
        <v>159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</row>
    <row r="16" spans="2:17" s="2" customFormat="1" ht="12.75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2:17" s="2" customFormat="1" ht="12.75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="2" customFormat="1" ht="12.75"/>
    <row r="19" spans="1:22" s="2" customFormat="1" ht="12.75" customHeight="1">
      <c r="A19" s="162" t="s">
        <v>47</v>
      </c>
      <c r="B19" s="162"/>
      <c r="C19" s="162"/>
      <c r="D19" s="162"/>
      <c r="E19" s="162"/>
      <c r="F19" s="162" t="s">
        <v>207</v>
      </c>
      <c r="G19" s="162"/>
      <c r="H19" s="56"/>
      <c r="I19" s="162" t="s">
        <v>110</v>
      </c>
      <c r="J19" s="162"/>
      <c r="L19" s="162" t="s">
        <v>118</v>
      </c>
      <c r="M19" s="162"/>
      <c r="N19" s="36"/>
      <c r="O19" s="162" t="s">
        <v>114</v>
      </c>
      <c r="P19" s="162"/>
      <c r="Q19" s="56"/>
      <c r="R19" s="36"/>
      <c r="T19" s="56"/>
      <c r="U19" s="56"/>
      <c r="V19" s="56"/>
    </row>
    <row r="20" spans="1:22" s="2" customFormat="1" ht="12.75">
      <c r="A20" s="162"/>
      <c r="B20" s="162"/>
      <c r="C20" s="162"/>
      <c r="D20" s="162"/>
      <c r="E20" s="162"/>
      <c r="F20" s="162"/>
      <c r="G20" s="162"/>
      <c r="H20" s="56"/>
      <c r="I20" s="162"/>
      <c r="J20" s="162"/>
      <c r="K20" s="56"/>
      <c r="L20" s="162"/>
      <c r="M20" s="162"/>
      <c r="N20" s="36"/>
      <c r="O20" s="162"/>
      <c r="P20" s="162"/>
      <c r="Q20" s="56"/>
      <c r="R20" s="36"/>
      <c r="S20" s="56"/>
      <c r="T20" s="56"/>
      <c r="U20" s="56"/>
      <c r="V20" s="56"/>
    </row>
    <row r="21" spans="1:22" s="2" customFormat="1" ht="12.75">
      <c r="A21" s="162"/>
      <c r="B21" s="162"/>
      <c r="C21" s="162"/>
      <c r="D21" s="162"/>
      <c r="E21" s="162"/>
      <c r="F21" s="162"/>
      <c r="G21" s="162"/>
      <c r="H21" s="56"/>
      <c r="I21" s="162"/>
      <c r="J21" s="162"/>
      <c r="K21" s="56"/>
      <c r="L21" s="162"/>
      <c r="M21" s="162"/>
      <c r="N21" s="36"/>
      <c r="O21" s="162"/>
      <c r="P21" s="162"/>
      <c r="Q21" s="56"/>
      <c r="R21" s="36"/>
      <c r="S21" s="56"/>
      <c r="T21" s="56"/>
      <c r="U21" s="56"/>
      <c r="V21" s="56"/>
    </row>
    <row r="22" s="2" customFormat="1" ht="12.75"/>
    <row r="23" spans="1:22" s="2" customFormat="1" ht="12.75" customHeight="1">
      <c r="A23" s="171" t="str">
        <f>+E5</f>
        <v>FATİH EĞİTİM FAKÜLTESİ</v>
      </c>
      <c r="B23" s="171"/>
      <c r="C23" s="171"/>
      <c r="D23" s="171"/>
      <c r="E23" s="171"/>
      <c r="F23" s="159">
        <v>1000</v>
      </c>
      <c r="G23" s="159"/>
      <c r="H23" s="54"/>
      <c r="I23" s="175">
        <v>0.23</v>
      </c>
      <c r="J23" s="175"/>
      <c r="L23" s="159">
        <f>SUM(F23*I23)</f>
        <v>230</v>
      </c>
      <c r="M23" s="159"/>
      <c r="N23" s="37"/>
      <c r="O23" s="159">
        <f>SUM(L23*12)</f>
        <v>2760</v>
      </c>
      <c r="P23" s="159"/>
      <c r="Q23" s="54"/>
      <c r="R23" s="37"/>
      <c r="S23" s="54"/>
      <c r="T23" s="54"/>
      <c r="U23" s="54"/>
      <c r="V23" s="54"/>
    </row>
    <row r="24" spans="1:5" s="2" customFormat="1" ht="12.75">
      <c r="A24" s="171"/>
      <c r="B24" s="171"/>
      <c r="C24" s="171"/>
      <c r="D24" s="171"/>
      <c r="E24" s="171"/>
    </row>
    <row r="25" s="2" customFormat="1" ht="12.75"/>
    <row r="26" spans="10:16" s="2" customFormat="1" ht="12.75">
      <c r="J26" s="120" t="s">
        <v>104</v>
      </c>
      <c r="K26" s="120"/>
      <c r="L26" s="120"/>
      <c r="M26" s="120"/>
      <c r="O26" s="166">
        <f>SUM(O23:P25)</f>
        <v>2760</v>
      </c>
      <c r="P26" s="166"/>
    </row>
    <row r="27" spans="19:22" s="2" customFormat="1" ht="12.75">
      <c r="S27" s="49"/>
      <c r="T27" s="49"/>
      <c r="U27" s="49"/>
      <c r="V27" s="49"/>
    </row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33">
    <mergeCell ref="I19:J21"/>
    <mergeCell ref="I23:J23"/>
    <mergeCell ref="L19:M21"/>
    <mergeCell ref="L23:M23"/>
    <mergeCell ref="F19:G21"/>
    <mergeCell ref="O19:P21"/>
    <mergeCell ref="A3:T3"/>
    <mergeCell ref="E5:Q5"/>
    <mergeCell ref="S6:T6"/>
    <mergeCell ref="N7:R9"/>
    <mergeCell ref="S7:X8"/>
    <mergeCell ref="S9:T9"/>
    <mergeCell ref="U9:V9"/>
    <mergeCell ref="A5:C5"/>
    <mergeCell ref="U6:V6"/>
    <mergeCell ref="W6:X6"/>
    <mergeCell ref="A7:D8"/>
    <mergeCell ref="E7:H8"/>
    <mergeCell ref="J7:M8"/>
    <mergeCell ref="I7:I8"/>
    <mergeCell ref="W9:X9"/>
    <mergeCell ref="N10:R10"/>
    <mergeCell ref="S10:T10"/>
    <mergeCell ref="A13:G13"/>
    <mergeCell ref="U10:V10"/>
    <mergeCell ref="W10:X10"/>
    <mergeCell ref="J26:M26"/>
    <mergeCell ref="A19:E21"/>
    <mergeCell ref="O23:P23"/>
    <mergeCell ref="O26:P26"/>
    <mergeCell ref="A23:E24"/>
    <mergeCell ref="B15:Q17"/>
    <mergeCell ref="F23:G23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3"/>
  <sheetViews>
    <sheetView zoomScalePageLayoutView="0" workbookViewId="0" topLeftCell="A1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4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61">
        <v>2</v>
      </c>
      <c r="J10" s="60">
        <v>3</v>
      </c>
      <c r="K10" s="61">
        <v>2</v>
      </c>
      <c r="L10" s="61">
        <v>6</v>
      </c>
      <c r="M10" s="60">
        <v>1</v>
      </c>
      <c r="N10" s="177" t="s">
        <v>18</v>
      </c>
      <c r="O10" s="178"/>
      <c r="P10" s="178"/>
      <c r="Q10" s="178"/>
      <c r="R10" s="179"/>
      <c r="S10" s="180">
        <f>CEILING(L43,100)</f>
        <v>0</v>
      </c>
      <c r="T10" s="180"/>
      <c r="U10" s="180">
        <f>CEILING(S10*1.05,100)</f>
        <v>0</v>
      </c>
      <c r="V10" s="180"/>
      <c r="W10" s="180">
        <f>CEILING(U10*1.05,100)</f>
        <v>0</v>
      </c>
      <c r="X10" s="18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pans="3:18" s="2" customFormat="1" ht="12.75">
      <c r="C15" s="176" t="s">
        <v>164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3:18" s="2" customFormat="1" ht="12.75"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3:18" s="2" customFormat="1" ht="12.75" customHeight="1"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="2" customFormat="1" ht="12.75"/>
    <row r="19" spans="1:13" s="2" customFormat="1" ht="26.25" customHeight="1">
      <c r="A19" s="120" t="s">
        <v>144</v>
      </c>
      <c r="B19" s="120"/>
      <c r="C19" s="120"/>
      <c r="D19" s="120"/>
      <c r="F19" s="120" t="s">
        <v>145</v>
      </c>
      <c r="G19" s="120"/>
      <c r="I19" s="162" t="s">
        <v>110</v>
      </c>
      <c r="J19" s="162"/>
      <c r="K19" s="48"/>
      <c r="L19" s="162" t="s">
        <v>146</v>
      </c>
      <c r="M19" s="162"/>
    </row>
    <row r="20" spans="1:13" s="2" customFormat="1" ht="12.75">
      <c r="A20" s="161"/>
      <c r="B20" s="161"/>
      <c r="C20" s="161"/>
      <c r="D20" s="161"/>
      <c r="F20" s="159"/>
      <c r="G20" s="159"/>
      <c r="H20" s="37"/>
      <c r="I20" s="164"/>
      <c r="J20" s="164"/>
      <c r="K20" s="54"/>
      <c r="L20" s="159">
        <f>SUM(F20*I20)</f>
        <v>0</v>
      </c>
      <c r="M20" s="159"/>
    </row>
    <row r="21" spans="1:13" s="2" customFormat="1" ht="12.75">
      <c r="A21" s="161"/>
      <c r="B21" s="161"/>
      <c r="C21" s="161"/>
      <c r="D21" s="161"/>
      <c r="F21" s="159"/>
      <c r="G21" s="159"/>
      <c r="H21" s="37"/>
      <c r="I21" s="164"/>
      <c r="J21" s="164"/>
      <c r="K21" s="54"/>
      <c r="L21" s="159">
        <f>SUM(F21*I21)</f>
        <v>0</v>
      </c>
      <c r="M21" s="159"/>
    </row>
    <row r="22" spans="1:13" s="2" customFormat="1" ht="12.75">
      <c r="A22" s="161"/>
      <c r="B22" s="161"/>
      <c r="C22" s="161"/>
      <c r="D22" s="161"/>
      <c r="F22" s="159"/>
      <c r="G22" s="159"/>
      <c r="I22" s="164"/>
      <c r="J22" s="164"/>
      <c r="K22" s="54"/>
      <c r="L22" s="159">
        <f aca="true" t="shared" si="0" ref="L22:L38">SUM(F22*I22)</f>
        <v>0</v>
      </c>
      <c r="M22" s="159"/>
    </row>
    <row r="23" spans="1:13" s="2" customFormat="1" ht="12.75">
      <c r="A23" s="161"/>
      <c r="B23" s="161"/>
      <c r="C23" s="161"/>
      <c r="D23" s="161"/>
      <c r="F23" s="159"/>
      <c r="G23" s="159"/>
      <c r="I23" s="164"/>
      <c r="J23" s="164"/>
      <c r="K23" s="54"/>
      <c r="L23" s="159">
        <f t="shared" si="0"/>
        <v>0</v>
      </c>
      <c r="M23" s="159"/>
    </row>
    <row r="24" spans="1:13" s="2" customFormat="1" ht="12.75">
      <c r="A24" s="161"/>
      <c r="B24" s="161"/>
      <c r="C24" s="161"/>
      <c r="D24" s="161"/>
      <c r="F24" s="159"/>
      <c r="G24" s="159"/>
      <c r="I24" s="164"/>
      <c r="J24" s="164"/>
      <c r="K24" s="54"/>
      <c r="L24" s="159">
        <f t="shared" si="0"/>
        <v>0</v>
      </c>
      <c r="M24" s="159"/>
    </row>
    <row r="25" spans="1:13" s="2" customFormat="1" ht="12.75">
      <c r="A25" s="161"/>
      <c r="B25" s="161"/>
      <c r="C25" s="161"/>
      <c r="D25" s="161"/>
      <c r="F25" s="159"/>
      <c r="G25" s="159"/>
      <c r="I25" s="164"/>
      <c r="J25" s="164"/>
      <c r="K25" s="54"/>
      <c r="L25" s="159">
        <f t="shared" si="0"/>
        <v>0</v>
      </c>
      <c r="M25" s="159"/>
    </row>
    <row r="26" spans="1:13" s="2" customFormat="1" ht="12.75">
      <c r="A26" s="161"/>
      <c r="B26" s="161"/>
      <c r="C26" s="161"/>
      <c r="D26" s="161"/>
      <c r="F26" s="159"/>
      <c r="G26" s="159"/>
      <c r="I26" s="164"/>
      <c r="J26" s="164"/>
      <c r="K26" s="54"/>
      <c r="L26" s="159">
        <f t="shared" si="0"/>
        <v>0</v>
      </c>
      <c r="M26" s="159"/>
    </row>
    <row r="27" spans="1:13" s="2" customFormat="1" ht="12.75">
      <c r="A27" s="161"/>
      <c r="B27" s="161"/>
      <c r="C27" s="161"/>
      <c r="D27" s="161"/>
      <c r="F27" s="159"/>
      <c r="G27" s="159"/>
      <c r="I27" s="164"/>
      <c r="J27" s="164"/>
      <c r="K27" s="54"/>
      <c r="L27" s="159">
        <f t="shared" si="0"/>
        <v>0</v>
      </c>
      <c r="M27" s="159"/>
    </row>
    <row r="28" spans="1:13" s="2" customFormat="1" ht="12.75">
      <c r="A28" s="161"/>
      <c r="B28" s="161"/>
      <c r="C28" s="161"/>
      <c r="D28" s="161"/>
      <c r="F28" s="159"/>
      <c r="G28" s="159"/>
      <c r="I28" s="164"/>
      <c r="J28" s="164"/>
      <c r="K28" s="54"/>
      <c r="L28" s="159">
        <f t="shared" si="0"/>
        <v>0</v>
      </c>
      <c r="M28" s="159"/>
    </row>
    <row r="29" spans="1:13" s="2" customFormat="1" ht="12.75">
      <c r="A29" s="161"/>
      <c r="B29" s="161"/>
      <c r="C29" s="161"/>
      <c r="D29" s="161"/>
      <c r="F29" s="159"/>
      <c r="G29" s="159"/>
      <c r="I29" s="164"/>
      <c r="J29" s="164"/>
      <c r="K29" s="54"/>
      <c r="L29" s="159">
        <f t="shared" si="0"/>
        <v>0</v>
      </c>
      <c r="M29" s="159"/>
    </row>
    <row r="30" spans="1:13" s="2" customFormat="1" ht="12.75">
      <c r="A30" s="161"/>
      <c r="B30" s="161"/>
      <c r="C30" s="161"/>
      <c r="D30" s="161"/>
      <c r="F30" s="159"/>
      <c r="G30" s="159"/>
      <c r="I30" s="164"/>
      <c r="J30" s="164"/>
      <c r="K30" s="54"/>
      <c r="L30" s="159">
        <f t="shared" si="0"/>
        <v>0</v>
      </c>
      <c r="M30" s="159"/>
    </row>
    <row r="31" spans="1:13" s="2" customFormat="1" ht="12.75">
      <c r="A31" s="161"/>
      <c r="B31" s="161"/>
      <c r="C31" s="161"/>
      <c r="D31" s="161"/>
      <c r="F31" s="159"/>
      <c r="G31" s="159"/>
      <c r="I31" s="164"/>
      <c r="J31" s="164"/>
      <c r="K31" s="54"/>
      <c r="L31" s="159">
        <f t="shared" si="0"/>
        <v>0</v>
      </c>
      <c r="M31" s="159"/>
    </row>
    <row r="32" spans="1:13" s="2" customFormat="1" ht="12.75">
      <c r="A32" s="161"/>
      <c r="B32" s="161"/>
      <c r="C32" s="161"/>
      <c r="D32" s="161"/>
      <c r="F32" s="159"/>
      <c r="G32" s="159"/>
      <c r="I32" s="164"/>
      <c r="J32" s="164"/>
      <c r="K32" s="54"/>
      <c r="L32" s="159">
        <f t="shared" si="0"/>
        <v>0</v>
      </c>
      <c r="M32" s="159"/>
    </row>
    <row r="33" spans="1:13" s="2" customFormat="1" ht="12.75">
      <c r="A33" s="161"/>
      <c r="B33" s="161"/>
      <c r="C33" s="161"/>
      <c r="D33" s="161"/>
      <c r="F33" s="159"/>
      <c r="G33" s="159"/>
      <c r="I33" s="164"/>
      <c r="J33" s="164"/>
      <c r="K33" s="54"/>
      <c r="L33" s="159">
        <f t="shared" si="0"/>
        <v>0</v>
      </c>
      <c r="M33" s="159"/>
    </row>
    <row r="34" spans="1:13" s="2" customFormat="1" ht="12.75">
      <c r="A34" s="161"/>
      <c r="B34" s="161"/>
      <c r="C34" s="161"/>
      <c r="D34" s="161"/>
      <c r="F34" s="159"/>
      <c r="G34" s="159"/>
      <c r="I34" s="164"/>
      <c r="J34" s="164"/>
      <c r="K34" s="54"/>
      <c r="L34" s="159">
        <f t="shared" si="0"/>
        <v>0</v>
      </c>
      <c r="M34" s="159"/>
    </row>
    <row r="35" spans="1:13" s="2" customFormat="1" ht="12.75">
      <c r="A35" s="161"/>
      <c r="B35" s="161"/>
      <c r="C35" s="161"/>
      <c r="D35" s="161"/>
      <c r="F35" s="159"/>
      <c r="G35" s="159"/>
      <c r="I35" s="164"/>
      <c r="J35" s="164"/>
      <c r="K35" s="54"/>
      <c r="L35" s="159">
        <f t="shared" si="0"/>
        <v>0</v>
      </c>
      <c r="M35" s="159"/>
    </row>
    <row r="36" spans="1:13" s="2" customFormat="1" ht="12.75">
      <c r="A36" s="161"/>
      <c r="B36" s="161"/>
      <c r="C36" s="161"/>
      <c r="D36" s="161"/>
      <c r="F36" s="159"/>
      <c r="G36" s="159"/>
      <c r="I36" s="164"/>
      <c r="J36" s="164"/>
      <c r="K36" s="54"/>
      <c r="L36" s="159">
        <f t="shared" si="0"/>
        <v>0</v>
      </c>
      <c r="M36" s="159"/>
    </row>
    <row r="37" spans="1:13" s="2" customFormat="1" ht="12.75">
      <c r="A37" s="161"/>
      <c r="B37" s="161"/>
      <c r="C37" s="161"/>
      <c r="D37" s="161"/>
      <c r="F37" s="159"/>
      <c r="G37" s="159"/>
      <c r="I37" s="164"/>
      <c r="J37" s="164"/>
      <c r="K37" s="54"/>
      <c r="L37" s="159">
        <f t="shared" si="0"/>
        <v>0</v>
      </c>
      <c r="M37" s="159"/>
    </row>
    <row r="38" spans="1:13" s="2" customFormat="1" ht="12.75">
      <c r="A38" s="161"/>
      <c r="B38" s="161"/>
      <c r="C38" s="161"/>
      <c r="D38" s="161"/>
      <c r="F38" s="159"/>
      <c r="G38" s="159"/>
      <c r="I38" s="164"/>
      <c r="J38" s="164"/>
      <c r="K38" s="54"/>
      <c r="L38" s="159">
        <f t="shared" si="0"/>
        <v>0</v>
      </c>
      <c r="M38" s="159"/>
    </row>
    <row r="39" spans="1:13" s="2" customFormat="1" ht="12.75">
      <c r="A39" s="161"/>
      <c r="B39" s="161"/>
      <c r="C39" s="161"/>
      <c r="D39" s="161"/>
      <c r="F39" s="159"/>
      <c r="G39" s="159"/>
      <c r="I39" s="164"/>
      <c r="J39" s="164"/>
      <c r="K39" s="54"/>
      <c r="L39" s="159">
        <f>SUM(F39*I39)</f>
        <v>0</v>
      </c>
      <c r="M39" s="159"/>
    </row>
    <row r="40" spans="1:13" s="2" customFormat="1" ht="12.75">
      <c r="A40" s="161"/>
      <c r="B40" s="161"/>
      <c r="C40" s="161"/>
      <c r="D40" s="161"/>
      <c r="F40" s="159"/>
      <c r="G40" s="159"/>
      <c r="I40" s="164"/>
      <c r="J40" s="164"/>
      <c r="K40" s="54"/>
      <c r="L40" s="159">
        <f>SUM(F40*I40)</f>
        <v>0</v>
      </c>
      <c r="M40" s="159"/>
    </row>
    <row r="41" spans="1:13" s="2" customFormat="1" ht="12.75">
      <c r="A41" s="161"/>
      <c r="B41" s="161"/>
      <c r="C41" s="161"/>
      <c r="D41" s="161"/>
      <c r="F41" s="159"/>
      <c r="G41" s="159"/>
      <c r="I41" s="164"/>
      <c r="J41" s="164"/>
      <c r="K41" s="54"/>
      <c r="L41" s="159">
        <f>SUM(F41*I41)</f>
        <v>0</v>
      </c>
      <c r="M41" s="159"/>
    </row>
    <row r="42" spans="12:13" s="2" customFormat="1" ht="12.75">
      <c r="L42" s="159"/>
      <c r="M42" s="159"/>
    </row>
    <row r="43" spans="9:13" s="2" customFormat="1" ht="12.75">
      <c r="I43" s="157" t="s">
        <v>117</v>
      </c>
      <c r="J43" s="157"/>
      <c r="K43" s="157"/>
      <c r="L43" s="166">
        <f>SUM(L20:M42)</f>
        <v>0</v>
      </c>
      <c r="M43" s="166"/>
    </row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16">
    <mergeCell ref="W10:X10"/>
    <mergeCell ref="I43:K43"/>
    <mergeCell ref="L42:M42"/>
    <mergeCell ref="L43:M43"/>
    <mergeCell ref="I38:J38"/>
    <mergeCell ref="L38:M38"/>
    <mergeCell ref="L36:M36"/>
    <mergeCell ref="I37:J37"/>
    <mergeCell ref="L37:M37"/>
    <mergeCell ref="L34:M34"/>
    <mergeCell ref="A3:T3"/>
    <mergeCell ref="E5:Q5"/>
    <mergeCell ref="S6:T6"/>
    <mergeCell ref="N7:R9"/>
    <mergeCell ref="S7:X8"/>
    <mergeCell ref="S9:T9"/>
    <mergeCell ref="U9:V9"/>
    <mergeCell ref="W6:X6"/>
    <mergeCell ref="A41:D41"/>
    <mergeCell ref="F41:G41"/>
    <mergeCell ref="I41:J41"/>
    <mergeCell ref="L41:M41"/>
    <mergeCell ref="A40:D40"/>
    <mergeCell ref="F40:G40"/>
    <mergeCell ref="I40:J40"/>
    <mergeCell ref="I35:J35"/>
    <mergeCell ref="L35:M35"/>
    <mergeCell ref="A35:D35"/>
    <mergeCell ref="A5:C5"/>
    <mergeCell ref="U6:V6"/>
    <mergeCell ref="N10:R10"/>
    <mergeCell ref="S10:T10"/>
    <mergeCell ref="U10:V10"/>
    <mergeCell ref="A13:G13"/>
    <mergeCell ref="F35:G35"/>
    <mergeCell ref="F36:G36"/>
    <mergeCell ref="I36:J36"/>
    <mergeCell ref="I32:J32"/>
    <mergeCell ref="L40:M40"/>
    <mergeCell ref="A39:D39"/>
    <mergeCell ref="F39:G39"/>
    <mergeCell ref="I39:J39"/>
    <mergeCell ref="L39:M39"/>
    <mergeCell ref="I34:J34"/>
    <mergeCell ref="L32:M32"/>
    <mergeCell ref="I33:J33"/>
    <mergeCell ref="L33:M33"/>
    <mergeCell ref="I30:J30"/>
    <mergeCell ref="L30:M30"/>
    <mergeCell ref="I31:J31"/>
    <mergeCell ref="L31:M31"/>
    <mergeCell ref="I28:J28"/>
    <mergeCell ref="L28:M28"/>
    <mergeCell ref="I29:J29"/>
    <mergeCell ref="L29:M29"/>
    <mergeCell ref="I26:J26"/>
    <mergeCell ref="L26:M26"/>
    <mergeCell ref="I27:J27"/>
    <mergeCell ref="L27:M27"/>
    <mergeCell ref="I24:J24"/>
    <mergeCell ref="L24:M24"/>
    <mergeCell ref="I25:J25"/>
    <mergeCell ref="L25:M25"/>
    <mergeCell ref="I22:J22"/>
    <mergeCell ref="L22:M22"/>
    <mergeCell ref="I23:J23"/>
    <mergeCell ref="L23:M23"/>
    <mergeCell ref="A37:D37"/>
    <mergeCell ref="A38:D38"/>
    <mergeCell ref="A31:D31"/>
    <mergeCell ref="A32:D32"/>
    <mergeCell ref="A33:D33"/>
    <mergeCell ref="A34:D34"/>
    <mergeCell ref="A36:D36"/>
    <mergeCell ref="F38:G38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F34:G34"/>
    <mergeCell ref="F22:G22"/>
    <mergeCell ref="F23:G23"/>
    <mergeCell ref="F24:G24"/>
    <mergeCell ref="F25:G25"/>
    <mergeCell ref="A21:D21"/>
    <mergeCell ref="F21:G21"/>
    <mergeCell ref="I21:J21"/>
    <mergeCell ref="L21:M21"/>
    <mergeCell ref="A20:D20"/>
    <mergeCell ref="F20:G20"/>
    <mergeCell ref="I20:J20"/>
    <mergeCell ref="L20:M20"/>
    <mergeCell ref="A19:D19"/>
    <mergeCell ref="F19:G19"/>
    <mergeCell ref="I19:J19"/>
    <mergeCell ref="L19:M19"/>
    <mergeCell ref="W9:X9"/>
    <mergeCell ref="A7:D8"/>
    <mergeCell ref="E7:H8"/>
    <mergeCell ref="J7:M8"/>
    <mergeCell ref="I7:I8"/>
    <mergeCell ref="C15:R17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9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27.7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61">
        <v>2</v>
      </c>
      <c r="J10" s="60">
        <v>3</v>
      </c>
      <c r="K10" s="61">
        <v>2</v>
      </c>
      <c r="L10" s="61">
        <v>6</v>
      </c>
      <c r="M10" s="60">
        <v>90</v>
      </c>
      <c r="N10" s="177" t="s">
        <v>19</v>
      </c>
      <c r="O10" s="178"/>
      <c r="P10" s="178"/>
      <c r="Q10" s="178"/>
      <c r="R10" s="179"/>
      <c r="S10" s="180">
        <f>CEILING(L39,100)</f>
        <v>0</v>
      </c>
      <c r="T10" s="180"/>
      <c r="U10" s="180">
        <f>CEILING(S10*1.05,100)</f>
        <v>0</v>
      </c>
      <c r="V10" s="180"/>
      <c r="W10" s="180">
        <f>CEILING(U10*1.05,100)</f>
        <v>0</v>
      </c>
      <c r="X10" s="18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pans="1:13" s="2" customFormat="1" ht="28.5" customHeight="1">
      <c r="A15" s="120" t="s">
        <v>144</v>
      </c>
      <c r="B15" s="120"/>
      <c r="C15" s="120"/>
      <c r="D15" s="120"/>
      <c r="F15" s="120" t="s">
        <v>145</v>
      </c>
      <c r="G15" s="120"/>
      <c r="I15" s="162" t="s">
        <v>110</v>
      </c>
      <c r="J15" s="162"/>
      <c r="K15" s="48"/>
      <c r="L15" s="162" t="s">
        <v>146</v>
      </c>
      <c r="M15" s="162"/>
    </row>
    <row r="16" spans="1:13" s="2" customFormat="1" ht="12.75">
      <c r="A16" s="161"/>
      <c r="B16" s="161"/>
      <c r="C16" s="161"/>
      <c r="D16" s="161"/>
      <c r="F16" s="159"/>
      <c r="G16" s="159"/>
      <c r="H16" s="37"/>
      <c r="I16" s="164"/>
      <c r="J16" s="164"/>
      <c r="K16" s="54"/>
      <c r="L16" s="159">
        <f>SUM(F16*I16)</f>
        <v>0</v>
      </c>
      <c r="M16" s="159"/>
    </row>
    <row r="17" spans="1:13" s="2" customFormat="1" ht="12.75">
      <c r="A17" s="161"/>
      <c r="B17" s="161"/>
      <c r="C17" s="161"/>
      <c r="D17" s="161"/>
      <c r="F17" s="159"/>
      <c r="G17" s="159"/>
      <c r="H17" s="37"/>
      <c r="I17" s="164"/>
      <c r="J17" s="164"/>
      <c r="K17" s="54"/>
      <c r="L17" s="159">
        <f aca="true" t="shared" si="0" ref="L17:L37">SUM(F17*I17)</f>
        <v>0</v>
      </c>
      <c r="M17" s="159"/>
    </row>
    <row r="18" spans="1:13" s="2" customFormat="1" ht="12.75">
      <c r="A18" s="161"/>
      <c r="B18" s="161"/>
      <c r="C18" s="161"/>
      <c r="D18" s="161"/>
      <c r="F18" s="159"/>
      <c r="G18" s="159"/>
      <c r="I18" s="164"/>
      <c r="J18" s="164"/>
      <c r="K18" s="54"/>
      <c r="L18" s="159">
        <f t="shared" si="0"/>
        <v>0</v>
      </c>
      <c r="M18" s="159"/>
    </row>
    <row r="19" spans="1:13" s="2" customFormat="1" ht="12.75">
      <c r="A19" s="161"/>
      <c r="B19" s="161"/>
      <c r="C19" s="161"/>
      <c r="D19" s="161"/>
      <c r="F19" s="159"/>
      <c r="G19" s="159"/>
      <c r="I19" s="164"/>
      <c r="J19" s="164"/>
      <c r="K19" s="54"/>
      <c r="L19" s="159">
        <f t="shared" si="0"/>
        <v>0</v>
      </c>
      <c r="M19" s="159"/>
    </row>
    <row r="20" spans="1:13" s="2" customFormat="1" ht="12.75">
      <c r="A20" s="161"/>
      <c r="B20" s="161"/>
      <c r="C20" s="161"/>
      <c r="D20" s="161"/>
      <c r="F20" s="159"/>
      <c r="G20" s="159"/>
      <c r="I20" s="164"/>
      <c r="J20" s="164"/>
      <c r="K20" s="54"/>
      <c r="L20" s="159">
        <f t="shared" si="0"/>
        <v>0</v>
      </c>
      <c r="M20" s="159"/>
    </row>
    <row r="21" spans="1:13" s="2" customFormat="1" ht="12.75">
      <c r="A21" s="161"/>
      <c r="B21" s="161"/>
      <c r="C21" s="161"/>
      <c r="D21" s="161"/>
      <c r="F21" s="159"/>
      <c r="G21" s="159"/>
      <c r="I21" s="164"/>
      <c r="J21" s="164"/>
      <c r="K21" s="54"/>
      <c r="L21" s="159">
        <f t="shared" si="0"/>
        <v>0</v>
      </c>
      <c r="M21" s="159"/>
    </row>
    <row r="22" spans="1:13" s="2" customFormat="1" ht="12.75">
      <c r="A22" s="161"/>
      <c r="B22" s="161"/>
      <c r="C22" s="161"/>
      <c r="D22" s="161"/>
      <c r="F22" s="159"/>
      <c r="G22" s="159"/>
      <c r="I22" s="164"/>
      <c r="J22" s="164"/>
      <c r="K22" s="54"/>
      <c r="L22" s="159">
        <f t="shared" si="0"/>
        <v>0</v>
      </c>
      <c r="M22" s="159"/>
    </row>
    <row r="23" spans="1:13" s="2" customFormat="1" ht="12.75">
      <c r="A23" s="161"/>
      <c r="B23" s="161"/>
      <c r="C23" s="161"/>
      <c r="D23" s="161"/>
      <c r="F23" s="159"/>
      <c r="G23" s="159"/>
      <c r="I23" s="164"/>
      <c r="J23" s="164"/>
      <c r="K23" s="54"/>
      <c r="L23" s="159">
        <f t="shared" si="0"/>
        <v>0</v>
      </c>
      <c r="M23" s="159"/>
    </row>
    <row r="24" spans="1:13" s="2" customFormat="1" ht="12.75">
      <c r="A24" s="161"/>
      <c r="B24" s="161"/>
      <c r="C24" s="161"/>
      <c r="D24" s="161"/>
      <c r="F24" s="159"/>
      <c r="G24" s="159"/>
      <c r="I24" s="164"/>
      <c r="J24" s="164"/>
      <c r="K24" s="54"/>
      <c r="L24" s="159">
        <f t="shared" si="0"/>
        <v>0</v>
      </c>
      <c r="M24" s="159"/>
    </row>
    <row r="25" spans="1:13" s="2" customFormat="1" ht="12.75">
      <c r="A25" s="161"/>
      <c r="B25" s="161"/>
      <c r="C25" s="161"/>
      <c r="D25" s="161"/>
      <c r="F25" s="159"/>
      <c r="G25" s="159"/>
      <c r="I25" s="164"/>
      <c r="J25" s="164"/>
      <c r="K25" s="54"/>
      <c r="L25" s="159">
        <f t="shared" si="0"/>
        <v>0</v>
      </c>
      <c r="M25" s="159"/>
    </row>
    <row r="26" spans="1:13" s="2" customFormat="1" ht="12.75">
      <c r="A26" s="161"/>
      <c r="B26" s="161"/>
      <c r="C26" s="161"/>
      <c r="D26" s="161"/>
      <c r="F26" s="159"/>
      <c r="G26" s="159"/>
      <c r="I26" s="164"/>
      <c r="J26" s="164"/>
      <c r="K26" s="54"/>
      <c r="L26" s="159">
        <f t="shared" si="0"/>
        <v>0</v>
      </c>
      <c r="M26" s="159"/>
    </row>
    <row r="27" spans="1:13" s="2" customFormat="1" ht="12.75">
      <c r="A27" s="161"/>
      <c r="B27" s="161"/>
      <c r="C27" s="161"/>
      <c r="D27" s="161"/>
      <c r="F27" s="159"/>
      <c r="G27" s="159"/>
      <c r="I27" s="164"/>
      <c r="J27" s="164"/>
      <c r="K27" s="54"/>
      <c r="L27" s="159">
        <f t="shared" si="0"/>
        <v>0</v>
      </c>
      <c r="M27" s="159"/>
    </row>
    <row r="28" spans="1:13" s="2" customFormat="1" ht="12.75">
      <c r="A28" s="161"/>
      <c r="B28" s="161"/>
      <c r="C28" s="161"/>
      <c r="D28" s="161"/>
      <c r="F28" s="159"/>
      <c r="G28" s="159"/>
      <c r="I28" s="164"/>
      <c r="J28" s="164"/>
      <c r="K28" s="54"/>
      <c r="L28" s="159">
        <f t="shared" si="0"/>
        <v>0</v>
      </c>
      <c r="M28" s="159"/>
    </row>
    <row r="29" spans="1:13" s="2" customFormat="1" ht="12.75">
      <c r="A29" s="161"/>
      <c r="B29" s="161"/>
      <c r="C29" s="161"/>
      <c r="D29" s="161"/>
      <c r="F29" s="159"/>
      <c r="G29" s="159"/>
      <c r="I29" s="164"/>
      <c r="J29" s="164"/>
      <c r="K29" s="54"/>
      <c r="L29" s="159">
        <f t="shared" si="0"/>
        <v>0</v>
      </c>
      <c r="M29" s="159"/>
    </row>
    <row r="30" spans="1:13" s="2" customFormat="1" ht="12.75">
      <c r="A30" s="161"/>
      <c r="B30" s="161"/>
      <c r="C30" s="161"/>
      <c r="D30" s="161"/>
      <c r="F30" s="159"/>
      <c r="G30" s="159"/>
      <c r="I30" s="164"/>
      <c r="J30" s="164"/>
      <c r="K30" s="54"/>
      <c r="L30" s="159">
        <f t="shared" si="0"/>
        <v>0</v>
      </c>
      <c r="M30" s="159"/>
    </row>
    <row r="31" spans="1:13" s="2" customFormat="1" ht="12.75">
      <c r="A31" s="161"/>
      <c r="B31" s="161"/>
      <c r="C31" s="161"/>
      <c r="D31" s="161"/>
      <c r="F31" s="159"/>
      <c r="G31" s="159"/>
      <c r="I31" s="164"/>
      <c r="J31" s="164"/>
      <c r="K31" s="54"/>
      <c r="L31" s="159">
        <f t="shared" si="0"/>
        <v>0</v>
      </c>
      <c r="M31" s="159"/>
    </row>
    <row r="32" spans="1:13" s="2" customFormat="1" ht="12.75">
      <c r="A32" s="161"/>
      <c r="B32" s="161"/>
      <c r="C32" s="161"/>
      <c r="D32" s="161"/>
      <c r="F32" s="159"/>
      <c r="G32" s="159"/>
      <c r="I32" s="164"/>
      <c r="J32" s="164"/>
      <c r="K32" s="54"/>
      <c r="L32" s="159">
        <f t="shared" si="0"/>
        <v>0</v>
      </c>
      <c r="M32" s="159"/>
    </row>
    <row r="33" spans="1:13" s="2" customFormat="1" ht="12.75">
      <c r="A33" s="161"/>
      <c r="B33" s="161"/>
      <c r="C33" s="161"/>
      <c r="D33" s="161"/>
      <c r="F33" s="159"/>
      <c r="G33" s="159"/>
      <c r="I33" s="164"/>
      <c r="J33" s="164"/>
      <c r="K33" s="54"/>
      <c r="L33" s="159">
        <f t="shared" si="0"/>
        <v>0</v>
      </c>
      <c r="M33" s="159"/>
    </row>
    <row r="34" spans="1:13" s="2" customFormat="1" ht="12.75">
      <c r="A34" s="161"/>
      <c r="B34" s="161"/>
      <c r="C34" s="161"/>
      <c r="D34" s="161"/>
      <c r="F34" s="159"/>
      <c r="G34" s="159"/>
      <c r="I34" s="164"/>
      <c r="J34" s="164"/>
      <c r="K34" s="54"/>
      <c r="L34" s="159">
        <f t="shared" si="0"/>
        <v>0</v>
      </c>
      <c r="M34" s="159"/>
    </row>
    <row r="35" spans="1:13" s="2" customFormat="1" ht="12.75">
      <c r="A35" s="161"/>
      <c r="B35" s="161"/>
      <c r="C35" s="161"/>
      <c r="D35" s="161"/>
      <c r="F35" s="159"/>
      <c r="G35" s="159"/>
      <c r="I35" s="164"/>
      <c r="J35" s="164"/>
      <c r="K35" s="54"/>
      <c r="L35" s="159">
        <f t="shared" si="0"/>
        <v>0</v>
      </c>
      <c r="M35" s="159"/>
    </row>
    <row r="36" spans="1:13" s="2" customFormat="1" ht="12.75">
      <c r="A36" s="161"/>
      <c r="B36" s="161"/>
      <c r="C36" s="161"/>
      <c r="D36" s="161"/>
      <c r="F36" s="159"/>
      <c r="G36" s="159"/>
      <c r="I36" s="164"/>
      <c r="J36" s="164"/>
      <c r="K36" s="54"/>
      <c r="L36" s="159">
        <f t="shared" si="0"/>
        <v>0</v>
      </c>
      <c r="M36" s="159"/>
    </row>
    <row r="37" spans="1:13" s="2" customFormat="1" ht="12.75">
      <c r="A37" s="161"/>
      <c r="B37" s="161"/>
      <c r="C37" s="161"/>
      <c r="D37" s="161"/>
      <c r="F37" s="159"/>
      <c r="G37" s="159"/>
      <c r="I37" s="164"/>
      <c r="J37" s="164"/>
      <c r="K37" s="54"/>
      <c r="L37" s="159">
        <f t="shared" si="0"/>
        <v>0</v>
      </c>
      <c r="M37" s="159"/>
    </row>
    <row r="38" spans="12:13" s="2" customFormat="1" ht="12.75">
      <c r="L38" s="159"/>
      <c r="M38" s="159"/>
    </row>
    <row r="39" spans="9:13" s="2" customFormat="1" ht="12.75">
      <c r="I39" s="157" t="s">
        <v>117</v>
      </c>
      <c r="J39" s="157"/>
      <c r="K39" s="157"/>
      <c r="L39" s="166">
        <f>SUM(L16:M38)</f>
        <v>0</v>
      </c>
      <c r="M39" s="166"/>
    </row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15">
    <mergeCell ref="L38:M38"/>
    <mergeCell ref="I39:K39"/>
    <mergeCell ref="L39:M39"/>
    <mergeCell ref="A37:D37"/>
    <mergeCell ref="F37:G37"/>
    <mergeCell ref="I37:J37"/>
    <mergeCell ref="L37:M37"/>
    <mergeCell ref="A36:D36"/>
    <mergeCell ref="F36:G36"/>
    <mergeCell ref="I36:J36"/>
    <mergeCell ref="L36:M36"/>
    <mergeCell ref="A35:D35"/>
    <mergeCell ref="F35:G35"/>
    <mergeCell ref="I35:J35"/>
    <mergeCell ref="L35:M35"/>
    <mergeCell ref="A34:D34"/>
    <mergeCell ref="F34:G34"/>
    <mergeCell ref="I34:J34"/>
    <mergeCell ref="L34:M34"/>
    <mergeCell ref="A33:D33"/>
    <mergeCell ref="F33:G33"/>
    <mergeCell ref="I33:J33"/>
    <mergeCell ref="L33:M33"/>
    <mergeCell ref="A32:D32"/>
    <mergeCell ref="F32:G32"/>
    <mergeCell ref="I32:J32"/>
    <mergeCell ref="L32:M32"/>
    <mergeCell ref="A31:D31"/>
    <mergeCell ref="F31:G31"/>
    <mergeCell ref="I31:J31"/>
    <mergeCell ref="L31:M31"/>
    <mergeCell ref="A30:D30"/>
    <mergeCell ref="F30:G30"/>
    <mergeCell ref="I30:J30"/>
    <mergeCell ref="L30:M30"/>
    <mergeCell ref="A29:D29"/>
    <mergeCell ref="F29:G29"/>
    <mergeCell ref="I29:J29"/>
    <mergeCell ref="L29:M29"/>
    <mergeCell ref="A28:D28"/>
    <mergeCell ref="F28:G28"/>
    <mergeCell ref="I28:J28"/>
    <mergeCell ref="L28:M28"/>
    <mergeCell ref="A27:D27"/>
    <mergeCell ref="F27:G27"/>
    <mergeCell ref="I27:J27"/>
    <mergeCell ref="L27:M27"/>
    <mergeCell ref="A26:D26"/>
    <mergeCell ref="F26:G26"/>
    <mergeCell ref="I26:J26"/>
    <mergeCell ref="L26:M26"/>
    <mergeCell ref="A25:D25"/>
    <mergeCell ref="F25:G25"/>
    <mergeCell ref="I25:J25"/>
    <mergeCell ref="L25:M25"/>
    <mergeCell ref="A24:D24"/>
    <mergeCell ref="F24:G24"/>
    <mergeCell ref="I24:J24"/>
    <mergeCell ref="L24:M24"/>
    <mergeCell ref="A23:D23"/>
    <mergeCell ref="F23:G23"/>
    <mergeCell ref="I23:J23"/>
    <mergeCell ref="L23:M23"/>
    <mergeCell ref="A22:D22"/>
    <mergeCell ref="F22:G22"/>
    <mergeCell ref="I22:J22"/>
    <mergeCell ref="L22:M22"/>
    <mergeCell ref="A21:D21"/>
    <mergeCell ref="F21:G21"/>
    <mergeCell ref="I21:J21"/>
    <mergeCell ref="L21:M21"/>
    <mergeCell ref="A20:D20"/>
    <mergeCell ref="F20:G20"/>
    <mergeCell ref="I20:J20"/>
    <mergeCell ref="L20:M20"/>
    <mergeCell ref="A19:D19"/>
    <mergeCell ref="F19:G19"/>
    <mergeCell ref="I19:J19"/>
    <mergeCell ref="L19:M19"/>
    <mergeCell ref="A18:D18"/>
    <mergeCell ref="F18:G18"/>
    <mergeCell ref="I18:J18"/>
    <mergeCell ref="L18:M18"/>
    <mergeCell ref="A17:D17"/>
    <mergeCell ref="F17:G17"/>
    <mergeCell ref="I17:J17"/>
    <mergeCell ref="L17:M17"/>
    <mergeCell ref="A16:D16"/>
    <mergeCell ref="F16:G16"/>
    <mergeCell ref="I16:J16"/>
    <mergeCell ref="L16:M16"/>
    <mergeCell ref="A15:D15"/>
    <mergeCell ref="F15:G15"/>
    <mergeCell ref="I15:J15"/>
    <mergeCell ref="L15:M15"/>
    <mergeCell ref="N10:R10"/>
    <mergeCell ref="S10:T10"/>
    <mergeCell ref="U10:V10"/>
    <mergeCell ref="W10:X10"/>
    <mergeCell ref="A3:T3"/>
    <mergeCell ref="E5:Q5"/>
    <mergeCell ref="S6:T6"/>
    <mergeCell ref="U6:V6"/>
    <mergeCell ref="A5:C5"/>
    <mergeCell ref="W6:X6"/>
    <mergeCell ref="N7:R9"/>
    <mergeCell ref="S7:X8"/>
    <mergeCell ref="S9:T9"/>
    <mergeCell ref="U9:V9"/>
    <mergeCell ref="W9:X9"/>
    <mergeCell ref="A13:G13"/>
    <mergeCell ref="A7:D8"/>
    <mergeCell ref="E7:H8"/>
    <mergeCell ref="J7:M8"/>
    <mergeCell ref="I7:I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0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27.7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61">
        <v>2</v>
      </c>
      <c r="J10" s="60">
        <v>3</v>
      </c>
      <c r="K10" s="61">
        <v>2</v>
      </c>
      <c r="L10" s="61">
        <v>9</v>
      </c>
      <c r="M10" s="60">
        <v>90</v>
      </c>
      <c r="N10" s="177" t="s">
        <v>20</v>
      </c>
      <c r="O10" s="178"/>
      <c r="P10" s="178"/>
      <c r="Q10" s="178"/>
      <c r="R10" s="179"/>
      <c r="S10" s="180">
        <f>CEILING(L40,100)</f>
        <v>0</v>
      </c>
      <c r="T10" s="180"/>
      <c r="U10" s="180">
        <f>CEILING(S10*1.05,100)</f>
        <v>0</v>
      </c>
      <c r="V10" s="180"/>
      <c r="W10" s="180">
        <f>CEILING(U10*1.05,100)</f>
        <v>0</v>
      </c>
      <c r="X10" s="18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="2" customFormat="1" ht="12.75"/>
    <row r="16" spans="1:13" s="2" customFormat="1" ht="12.75">
      <c r="A16" s="120" t="s">
        <v>144</v>
      </c>
      <c r="B16" s="120"/>
      <c r="C16" s="120"/>
      <c r="D16" s="120"/>
      <c r="F16" s="120" t="s">
        <v>145</v>
      </c>
      <c r="G16" s="120"/>
      <c r="I16" s="162" t="s">
        <v>110</v>
      </c>
      <c r="J16" s="162"/>
      <c r="K16" s="48"/>
      <c r="L16" s="162" t="s">
        <v>146</v>
      </c>
      <c r="M16" s="162"/>
    </row>
    <row r="17" spans="1:13" s="2" customFormat="1" ht="12.75">
      <c r="A17" s="161"/>
      <c r="B17" s="161"/>
      <c r="C17" s="161"/>
      <c r="D17" s="161"/>
      <c r="F17" s="159"/>
      <c r="G17" s="159"/>
      <c r="H17" s="37"/>
      <c r="I17" s="164"/>
      <c r="J17" s="164"/>
      <c r="K17" s="54"/>
      <c r="L17" s="159">
        <f aca="true" t="shared" si="0" ref="L17:L38">SUM(F17*I17)</f>
        <v>0</v>
      </c>
      <c r="M17" s="159"/>
    </row>
    <row r="18" spans="1:13" s="2" customFormat="1" ht="12.75">
      <c r="A18" s="161"/>
      <c r="B18" s="161"/>
      <c r="C18" s="161"/>
      <c r="D18" s="161"/>
      <c r="F18" s="159"/>
      <c r="G18" s="159"/>
      <c r="H18" s="37"/>
      <c r="I18" s="164"/>
      <c r="J18" s="164"/>
      <c r="K18" s="54"/>
      <c r="L18" s="159">
        <f t="shared" si="0"/>
        <v>0</v>
      </c>
      <c r="M18" s="159"/>
    </row>
    <row r="19" spans="1:13" s="2" customFormat="1" ht="12.75">
      <c r="A19" s="161"/>
      <c r="B19" s="161"/>
      <c r="C19" s="161"/>
      <c r="D19" s="161"/>
      <c r="F19" s="159"/>
      <c r="G19" s="159"/>
      <c r="I19" s="164"/>
      <c r="J19" s="164"/>
      <c r="K19" s="54"/>
      <c r="L19" s="159">
        <f t="shared" si="0"/>
        <v>0</v>
      </c>
      <c r="M19" s="159"/>
    </row>
    <row r="20" spans="1:13" s="2" customFormat="1" ht="12.75">
      <c r="A20" s="161"/>
      <c r="B20" s="161"/>
      <c r="C20" s="161"/>
      <c r="D20" s="161"/>
      <c r="F20" s="159"/>
      <c r="G20" s="159"/>
      <c r="I20" s="164"/>
      <c r="J20" s="164"/>
      <c r="K20" s="54"/>
      <c r="L20" s="159">
        <f t="shared" si="0"/>
        <v>0</v>
      </c>
      <c r="M20" s="159"/>
    </row>
    <row r="21" spans="1:13" s="2" customFormat="1" ht="12.75">
      <c r="A21" s="161"/>
      <c r="B21" s="161"/>
      <c r="C21" s="161"/>
      <c r="D21" s="161"/>
      <c r="F21" s="159"/>
      <c r="G21" s="159"/>
      <c r="I21" s="164"/>
      <c r="J21" s="164"/>
      <c r="K21" s="54"/>
      <c r="L21" s="159">
        <f t="shared" si="0"/>
        <v>0</v>
      </c>
      <c r="M21" s="159"/>
    </row>
    <row r="22" spans="1:13" s="2" customFormat="1" ht="12.75">
      <c r="A22" s="161"/>
      <c r="B22" s="161"/>
      <c r="C22" s="161"/>
      <c r="D22" s="161"/>
      <c r="F22" s="159"/>
      <c r="G22" s="159"/>
      <c r="I22" s="164"/>
      <c r="J22" s="164"/>
      <c r="K22" s="54"/>
      <c r="L22" s="159">
        <f t="shared" si="0"/>
        <v>0</v>
      </c>
      <c r="M22" s="159"/>
    </row>
    <row r="23" spans="1:13" s="2" customFormat="1" ht="12.75">
      <c r="A23" s="161"/>
      <c r="B23" s="161"/>
      <c r="C23" s="161"/>
      <c r="D23" s="161"/>
      <c r="F23" s="159"/>
      <c r="G23" s="159"/>
      <c r="I23" s="164"/>
      <c r="J23" s="164"/>
      <c r="K23" s="54"/>
      <c r="L23" s="159">
        <f t="shared" si="0"/>
        <v>0</v>
      </c>
      <c r="M23" s="159"/>
    </row>
    <row r="24" spans="1:13" s="2" customFormat="1" ht="12.75">
      <c r="A24" s="161"/>
      <c r="B24" s="161"/>
      <c r="C24" s="161"/>
      <c r="D24" s="161"/>
      <c r="F24" s="159"/>
      <c r="G24" s="159"/>
      <c r="I24" s="164"/>
      <c r="J24" s="164"/>
      <c r="K24" s="54"/>
      <c r="L24" s="159">
        <f t="shared" si="0"/>
        <v>0</v>
      </c>
      <c r="M24" s="159"/>
    </row>
    <row r="25" spans="1:13" s="2" customFormat="1" ht="12.75">
      <c r="A25" s="161"/>
      <c r="B25" s="161"/>
      <c r="C25" s="161"/>
      <c r="D25" s="161"/>
      <c r="F25" s="159"/>
      <c r="G25" s="159"/>
      <c r="I25" s="164"/>
      <c r="J25" s="164"/>
      <c r="K25" s="54"/>
      <c r="L25" s="159">
        <f t="shared" si="0"/>
        <v>0</v>
      </c>
      <c r="M25" s="159"/>
    </row>
    <row r="26" spans="1:13" s="2" customFormat="1" ht="12.75">
      <c r="A26" s="161"/>
      <c r="B26" s="161"/>
      <c r="C26" s="161"/>
      <c r="D26" s="161"/>
      <c r="F26" s="159"/>
      <c r="G26" s="159"/>
      <c r="I26" s="164"/>
      <c r="J26" s="164"/>
      <c r="K26" s="54"/>
      <c r="L26" s="159">
        <f t="shared" si="0"/>
        <v>0</v>
      </c>
      <c r="M26" s="159"/>
    </row>
    <row r="27" spans="1:13" s="2" customFormat="1" ht="12.75">
      <c r="A27" s="161"/>
      <c r="B27" s="161"/>
      <c r="C27" s="161"/>
      <c r="D27" s="161"/>
      <c r="F27" s="159"/>
      <c r="G27" s="159"/>
      <c r="I27" s="164"/>
      <c r="J27" s="164"/>
      <c r="K27" s="54"/>
      <c r="L27" s="159">
        <f t="shared" si="0"/>
        <v>0</v>
      </c>
      <c r="M27" s="159"/>
    </row>
    <row r="28" spans="1:13" s="2" customFormat="1" ht="12.75">
      <c r="A28" s="161"/>
      <c r="B28" s="161"/>
      <c r="C28" s="161"/>
      <c r="D28" s="161"/>
      <c r="F28" s="159"/>
      <c r="G28" s="159"/>
      <c r="I28" s="164"/>
      <c r="J28" s="164"/>
      <c r="K28" s="54"/>
      <c r="L28" s="159">
        <f t="shared" si="0"/>
        <v>0</v>
      </c>
      <c r="M28" s="159"/>
    </row>
    <row r="29" spans="1:13" s="2" customFormat="1" ht="12.75">
      <c r="A29" s="161"/>
      <c r="B29" s="161"/>
      <c r="C29" s="161"/>
      <c r="D29" s="161"/>
      <c r="F29" s="159"/>
      <c r="G29" s="159"/>
      <c r="I29" s="164"/>
      <c r="J29" s="164"/>
      <c r="K29" s="54"/>
      <c r="L29" s="159">
        <f t="shared" si="0"/>
        <v>0</v>
      </c>
      <c r="M29" s="159"/>
    </row>
    <row r="30" spans="1:13" s="2" customFormat="1" ht="12.75">
      <c r="A30" s="161"/>
      <c r="B30" s="161"/>
      <c r="C30" s="161"/>
      <c r="D30" s="161"/>
      <c r="F30" s="159"/>
      <c r="G30" s="159"/>
      <c r="I30" s="164"/>
      <c r="J30" s="164"/>
      <c r="K30" s="54"/>
      <c r="L30" s="159">
        <f t="shared" si="0"/>
        <v>0</v>
      </c>
      <c r="M30" s="159"/>
    </row>
    <row r="31" spans="1:13" s="2" customFormat="1" ht="12.75">
      <c r="A31" s="161"/>
      <c r="B31" s="161"/>
      <c r="C31" s="161"/>
      <c r="D31" s="161"/>
      <c r="F31" s="159"/>
      <c r="G31" s="159"/>
      <c r="I31" s="164"/>
      <c r="J31" s="164"/>
      <c r="K31" s="54"/>
      <c r="L31" s="159">
        <f t="shared" si="0"/>
        <v>0</v>
      </c>
      <c r="M31" s="159"/>
    </row>
    <row r="32" spans="1:13" s="2" customFormat="1" ht="12.75">
      <c r="A32" s="161"/>
      <c r="B32" s="161"/>
      <c r="C32" s="161"/>
      <c r="D32" s="161"/>
      <c r="F32" s="159"/>
      <c r="G32" s="159"/>
      <c r="I32" s="164"/>
      <c r="J32" s="164"/>
      <c r="K32" s="54"/>
      <c r="L32" s="159">
        <f t="shared" si="0"/>
        <v>0</v>
      </c>
      <c r="M32" s="159"/>
    </row>
    <row r="33" spans="1:13" s="2" customFormat="1" ht="12.75">
      <c r="A33" s="161"/>
      <c r="B33" s="161"/>
      <c r="C33" s="161"/>
      <c r="D33" s="161"/>
      <c r="F33" s="159"/>
      <c r="G33" s="159"/>
      <c r="I33" s="164"/>
      <c r="J33" s="164"/>
      <c r="K33" s="54"/>
      <c r="L33" s="159">
        <f t="shared" si="0"/>
        <v>0</v>
      </c>
      <c r="M33" s="159"/>
    </row>
    <row r="34" spans="1:13" s="2" customFormat="1" ht="12.75">
      <c r="A34" s="161"/>
      <c r="B34" s="161"/>
      <c r="C34" s="161"/>
      <c r="D34" s="161"/>
      <c r="F34" s="159"/>
      <c r="G34" s="159"/>
      <c r="I34" s="164"/>
      <c r="J34" s="164"/>
      <c r="K34" s="54"/>
      <c r="L34" s="159">
        <f t="shared" si="0"/>
        <v>0</v>
      </c>
      <c r="M34" s="159"/>
    </row>
    <row r="35" spans="1:13" s="2" customFormat="1" ht="12.75">
      <c r="A35" s="161"/>
      <c r="B35" s="161"/>
      <c r="C35" s="161"/>
      <c r="D35" s="161"/>
      <c r="F35" s="159"/>
      <c r="G35" s="159"/>
      <c r="I35" s="164"/>
      <c r="J35" s="164"/>
      <c r="K35" s="54"/>
      <c r="L35" s="159">
        <f t="shared" si="0"/>
        <v>0</v>
      </c>
      <c r="M35" s="159"/>
    </row>
    <row r="36" spans="1:13" s="2" customFormat="1" ht="12.75">
      <c r="A36" s="161"/>
      <c r="B36" s="161"/>
      <c r="C36" s="161"/>
      <c r="D36" s="161"/>
      <c r="F36" s="159"/>
      <c r="G36" s="159"/>
      <c r="I36" s="164"/>
      <c r="J36" s="164"/>
      <c r="K36" s="54"/>
      <c r="L36" s="159">
        <f t="shared" si="0"/>
        <v>0</v>
      </c>
      <c r="M36" s="159"/>
    </row>
    <row r="37" spans="1:13" s="2" customFormat="1" ht="12.75">
      <c r="A37" s="161"/>
      <c r="B37" s="161"/>
      <c r="C37" s="161"/>
      <c r="D37" s="161"/>
      <c r="F37" s="159"/>
      <c r="G37" s="159"/>
      <c r="I37" s="164"/>
      <c r="J37" s="164"/>
      <c r="K37" s="54"/>
      <c r="L37" s="159">
        <f t="shared" si="0"/>
        <v>0</v>
      </c>
      <c r="M37" s="159"/>
    </row>
    <row r="38" spans="1:13" s="2" customFormat="1" ht="12.75">
      <c r="A38" s="161"/>
      <c r="B38" s="161"/>
      <c r="C38" s="161"/>
      <c r="D38" s="161"/>
      <c r="F38" s="159"/>
      <c r="G38" s="159"/>
      <c r="I38" s="164"/>
      <c r="J38" s="164"/>
      <c r="K38" s="54"/>
      <c r="L38" s="159">
        <f t="shared" si="0"/>
        <v>0</v>
      </c>
      <c r="M38" s="159"/>
    </row>
    <row r="39" spans="12:13" s="2" customFormat="1" ht="12.75">
      <c r="L39" s="159"/>
      <c r="M39" s="159"/>
    </row>
    <row r="40" spans="9:13" s="2" customFormat="1" ht="12.75">
      <c r="I40" s="157" t="s">
        <v>117</v>
      </c>
      <c r="J40" s="157"/>
      <c r="K40" s="157"/>
      <c r="L40" s="166">
        <f>SUM(L17:M39)</f>
        <v>0</v>
      </c>
      <c r="M40" s="166"/>
    </row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15">
    <mergeCell ref="L39:M39"/>
    <mergeCell ref="I40:K40"/>
    <mergeCell ref="L40:M40"/>
    <mergeCell ref="A38:D38"/>
    <mergeCell ref="F38:G38"/>
    <mergeCell ref="I38:J38"/>
    <mergeCell ref="L38:M38"/>
    <mergeCell ref="A37:D37"/>
    <mergeCell ref="F37:G37"/>
    <mergeCell ref="I37:J37"/>
    <mergeCell ref="L37:M37"/>
    <mergeCell ref="A36:D36"/>
    <mergeCell ref="F36:G36"/>
    <mergeCell ref="I36:J36"/>
    <mergeCell ref="L36:M36"/>
    <mergeCell ref="A35:D35"/>
    <mergeCell ref="F35:G35"/>
    <mergeCell ref="I35:J35"/>
    <mergeCell ref="L35:M35"/>
    <mergeCell ref="A34:D34"/>
    <mergeCell ref="F34:G34"/>
    <mergeCell ref="I34:J34"/>
    <mergeCell ref="L34:M34"/>
    <mergeCell ref="A33:D33"/>
    <mergeCell ref="F33:G33"/>
    <mergeCell ref="I33:J33"/>
    <mergeCell ref="L33:M33"/>
    <mergeCell ref="A32:D32"/>
    <mergeCell ref="F32:G32"/>
    <mergeCell ref="I32:J32"/>
    <mergeCell ref="L32:M32"/>
    <mergeCell ref="A31:D31"/>
    <mergeCell ref="F31:G31"/>
    <mergeCell ref="I31:J31"/>
    <mergeCell ref="L31:M31"/>
    <mergeCell ref="A30:D30"/>
    <mergeCell ref="F30:G30"/>
    <mergeCell ref="I30:J30"/>
    <mergeCell ref="L30:M30"/>
    <mergeCell ref="A29:D29"/>
    <mergeCell ref="F29:G29"/>
    <mergeCell ref="I29:J29"/>
    <mergeCell ref="L29:M29"/>
    <mergeCell ref="A28:D28"/>
    <mergeCell ref="F28:G28"/>
    <mergeCell ref="I28:J28"/>
    <mergeCell ref="L28:M28"/>
    <mergeCell ref="A27:D27"/>
    <mergeCell ref="F27:G27"/>
    <mergeCell ref="I27:J27"/>
    <mergeCell ref="L27:M27"/>
    <mergeCell ref="A26:D26"/>
    <mergeCell ref="F26:G26"/>
    <mergeCell ref="I26:J26"/>
    <mergeCell ref="L26:M26"/>
    <mergeCell ref="A25:D25"/>
    <mergeCell ref="F25:G25"/>
    <mergeCell ref="I25:J25"/>
    <mergeCell ref="L25:M25"/>
    <mergeCell ref="A24:D24"/>
    <mergeCell ref="F24:G24"/>
    <mergeCell ref="I24:J24"/>
    <mergeCell ref="L24:M24"/>
    <mergeCell ref="A23:D23"/>
    <mergeCell ref="F23:G23"/>
    <mergeCell ref="I23:J23"/>
    <mergeCell ref="L23:M23"/>
    <mergeCell ref="A22:D22"/>
    <mergeCell ref="F22:G22"/>
    <mergeCell ref="I22:J22"/>
    <mergeCell ref="L22:M22"/>
    <mergeCell ref="A21:D21"/>
    <mergeCell ref="F21:G21"/>
    <mergeCell ref="I21:J21"/>
    <mergeCell ref="L21:M21"/>
    <mergeCell ref="A20:D20"/>
    <mergeCell ref="F20:G20"/>
    <mergeCell ref="I20:J20"/>
    <mergeCell ref="L20:M20"/>
    <mergeCell ref="A19:D19"/>
    <mergeCell ref="F19:G19"/>
    <mergeCell ref="I19:J19"/>
    <mergeCell ref="L19:M19"/>
    <mergeCell ref="A18:D18"/>
    <mergeCell ref="F18:G18"/>
    <mergeCell ref="I18:J18"/>
    <mergeCell ref="L18:M18"/>
    <mergeCell ref="A17:D17"/>
    <mergeCell ref="F17:G17"/>
    <mergeCell ref="I17:J17"/>
    <mergeCell ref="L17:M17"/>
    <mergeCell ref="A16:D16"/>
    <mergeCell ref="F16:G16"/>
    <mergeCell ref="I16:J16"/>
    <mergeCell ref="L16:M16"/>
    <mergeCell ref="U6:V6"/>
    <mergeCell ref="U9:V9"/>
    <mergeCell ref="W9:X9"/>
    <mergeCell ref="N10:R10"/>
    <mergeCell ref="S10:T10"/>
    <mergeCell ref="U10:V10"/>
    <mergeCell ref="W10:X10"/>
    <mergeCell ref="N7:R9"/>
    <mergeCell ref="S7:X8"/>
    <mergeCell ref="S9:T9"/>
    <mergeCell ref="W6:X6"/>
    <mergeCell ref="A5:C5"/>
    <mergeCell ref="A3:T3"/>
    <mergeCell ref="E5:Q5"/>
    <mergeCell ref="S6:T6"/>
    <mergeCell ref="A13:G13"/>
    <mergeCell ref="A7:D8"/>
    <mergeCell ref="E7:H8"/>
    <mergeCell ref="J7:M8"/>
    <mergeCell ref="I7:I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31"/>
  <sheetViews>
    <sheetView zoomScalePageLayoutView="0" workbookViewId="0" topLeftCell="A1">
      <selection activeCell="S10" sqref="S10:T10"/>
    </sheetView>
  </sheetViews>
  <sheetFormatPr defaultColWidth="9.140625" defaultRowHeight="12.75"/>
  <cols>
    <col min="1" max="5" width="4.7109375" style="0" customWidth="1"/>
    <col min="6" max="6" width="3.57421875" style="0" customWidth="1"/>
    <col min="7" max="8" width="4.7109375" style="0" customWidth="1"/>
    <col min="9" max="9" width="3.7109375" style="0" customWidth="1"/>
    <col min="10" max="10" width="4.7109375" style="0" customWidth="1"/>
    <col min="11" max="12" width="3.8515625" style="0" customWidth="1"/>
    <col min="13" max="13" width="4.7109375" style="0" customWidth="1"/>
    <col min="14" max="14" width="3.7109375" style="0" customWidth="1"/>
    <col min="15" max="15" width="3.851562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3.140625" style="0" customWidth="1"/>
    <col min="2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27.7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61">
        <v>2</v>
      </c>
      <c r="J10" s="60">
        <v>3</v>
      </c>
      <c r="K10" s="61">
        <v>3</v>
      </c>
      <c r="L10" s="61">
        <v>1</v>
      </c>
      <c r="M10" s="60">
        <v>1</v>
      </c>
      <c r="N10" s="177" t="s">
        <v>21</v>
      </c>
      <c r="O10" s="178"/>
      <c r="P10" s="178"/>
      <c r="Q10" s="178"/>
      <c r="R10" s="179"/>
      <c r="S10" s="180">
        <f>CEILING(T26,100)</f>
        <v>1300</v>
      </c>
      <c r="T10" s="180"/>
      <c r="U10" s="180">
        <f>CEILING(S10*1.05,100)</f>
        <v>1400</v>
      </c>
      <c r="V10" s="180"/>
      <c r="W10" s="180">
        <f>CEILING(U10*1.05,100)</f>
        <v>1500</v>
      </c>
      <c r="X10" s="180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="2" customFormat="1" ht="12.75"/>
    <row r="16" s="2" customFormat="1" ht="12.75"/>
    <row r="17" spans="1:22" s="2" customFormat="1" ht="12.75" customHeight="1">
      <c r="A17" s="162" t="s">
        <v>107</v>
      </c>
      <c r="B17" s="162"/>
      <c r="C17" s="162"/>
      <c r="D17" s="162" t="s">
        <v>119</v>
      </c>
      <c r="E17" s="162" t="s">
        <v>120</v>
      </c>
      <c r="G17" s="162" t="s">
        <v>121</v>
      </c>
      <c r="H17" s="162"/>
      <c r="I17" s="56"/>
      <c r="J17" s="162" t="s">
        <v>122</v>
      </c>
      <c r="K17" s="183"/>
      <c r="L17" s="183"/>
      <c r="M17" s="162" t="s">
        <v>123</v>
      </c>
      <c r="N17" s="162"/>
      <c r="O17" s="56"/>
      <c r="P17" s="162" t="s">
        <v>125</v>
      </c>
      <c r="R17" s="162" t="s">
        <v>165</v>
      </c>
      <c r="T17" s="162" t="s">
        <v>111</v>
      </c>
      <c r="U17" s="162"/>
      <c r="V17" s="56"/>
    </row>
    <row r="18" spans="1:22" s="2" customFormat="1" ht="12.75">
      <c r="A18" s="185"/>
      <c r="B18" s="185"/>
      <c r="C18" s="185"/>
      <c r="D18" s="162"/>
      <c r="E18" s="162"/>
      <c r="G18" s="162"/>
      <c r="H18" s="162"/>
      <c r="I18" s="62"/>
      <c r="J18" s="183"/>
      <c r="K18" s="183"/>
      <c r="L18" s="183"/>
      <c r="M18" s="162"/>
      <c r="N18" s="162"/>
      <c r="O18" s="62"/>
      <c r="P18" s="162"/>
      <c r="R18" s="162"/>
      <c r="T18" s="162"/>
      <c r="U18" s="162"/>
      <c r="V18" s="62"/>
    </row>
    <row r="19" spans="1:24" s="2" customFormat="1" ht="12.75">
      <c r="A19" s="161" t="s">
        <v>106</v>
      </c>
      <c r="B19" s="161"/>
      <c r="C19" s="161"/>
      <c r="D19" s="41">
        <v>1</v>
      </c>
      <c r="E19" s="39">
        <v>2</v>
      </c>
      <c r="G19" s="184">
        <v>23</v>
      </c>
      <c r="H19" s="184"/>
      <c r="I19" s="54"/>
      <c r="J19" s="182" t="s">
        <v>124</v>
      </c>
      <c r="K19" s="182"/>
      <c r="L19" s="182"/>
      <c r="M19" s="182">
        <v>250</v>
      </c>
      <c r="N19" s="182"/>
      <c r="O19" s="54"/>
      <c r="P19" s="39">
        <v>2</v>
      </c>
      <c r="R19" s="39">
        <v>3</v>
      </c>
      <c r="T19" s="159">
        <f>SUM(E19*G19*P19*R19)+(E19*M19*P19)</f>
        <v>1276</v>
      </c>
      <c r="U19" s="159"/>
      <c r="V19" s="54">
        <f>SUM(E19)</f>
        <v>2</v>
      </c>
      <c r="W19" s="2">
        <f>SUM(E19*P19)</f>
        <v>4</v>
      </c>
      <c r="X19" s="2">
        <f>SUM(E19*P19*R19)</f>
        <v>12</v>
      </c>
    </row>
    <row r="20" spans="1:24" s="2" customFormat="1" ht="12.75">
      <c r="A20" s="161"/>
      <c r="B20" s="161"/>
      <c r="C20" s="161"/>
      <c r="D20" s="41"/>
      <c r="E20" s="39"/>
      <c r="G20" s="184"/>
      <c r="H20" s="184"/>
      <c r="I20" s="54"/>
      <c r="J20" s="182"/>
      <c r="K20" s="182"/>
      <c r="L20" s="182"/>
      <c r="M20" s="182"/>
      <c r="N20" s="182"/>
      <c r="O20" s="54"/>
      <c r="P20" s="39"/>
      <c r="R20" s="39"/>
      <c r="T20" s="159">
        <f>SUM(E20*G20*P20*R20)+(E20*M20*P20)</f>
        <v>0</v>
      </c>
      <c r="U20" s="159"/>
      <c r="V20" s="54">
        <f>SUM(E20)</f>
        <v>0</v>
      </c>
      <c r="W20" s="2">
        <f>SUM(E20*P20)</f>
        <v>0</v>
      </c>
      <c r="X20" s="2">
        <f>SUM(E20*P20*R20)</f>
        <v>0</v>
      </c>
    </row>
    <row r="21" spans="1:24" s="2" customFormat="1" ht="12.75">
      <c r="A21" s="161"/>
      <c r="B21" s="161"/>
      <c r="C21" s="161"/>
      <c r="D21" s="41"/>
      <c r="E21" s="39"/>
      <c r="G21" s="184"/>
      <c r="H21" s="184"/>
      <c r="I21" s="54"/>
      <c r="J21" s="182"/>
      <c r="K21" s="182"/>
      <c r="L21" s="182"/>
      <c r="M21" s="182"/>
      <c r="N21" s="182"/>
      <c r="O21" s="54"/>
      <c r="P21" s="39"/>
      <c r="R21" s="39"/>
      <c r="T21" s="159">
        <f>SUM(E21*G21*P21*R21)+(E21*M21*P21)</f>
        <v>0</v>
      </c>
      <c r="U21" s="159"/>
      <c r="V21" s="54">
        <f>SUM(E21)</f>
        <v>0</v>
      </c>
      <c r="W21" s="2">
        <f>SUM(E21*P21)</f>
        <v>0</v>
      </c>
      <c r="X21" s="2">
        <f>SUM(E21*P21*R21)</f>
        <v>0</v>
      </c>
    </row>
    <row r="22" spans="1:24" s="2" customFormat="1" ht="12.75">
      <c r="A22" s="161"/>
      <c r="B22" s="161"/>
      <c r="C22" s="161"/>
      <c r="D22" s="41"/>
      <c r="E22" s="39"/>
      <c r="G22" s="184"/>
      <c r="H22" s="184"/>
      <c r="I22" s="54"/>
      <c r="J22" s="182"/>
      <c r="K22" s="182"/>
      <c r="L22" s="182"/>
      <c r="M22" s="182"/>
      <c r="N22" s="182"/>
      <c r="O22" s="54"/>
      <c r="P22" s="39"/>
      <c r="R22" s="39"/>
      <c r="T22" s="159">
        <f>SUM(E22*G22*P22*R22)+(E22*M22*P22)</f>
        <v>0</v>
      </c>
      <c r="U22" s="159"/>
      <c r="V22" s="54">
        <f>SUM(E22)</f>
        <v>0</v>
      </c>
      <c r="W22" s="2">
        <f>SUM(E22*P22)</f>
        <v>0</v>
      </c>
      <c r="X22" s="2">
        <f>SUM(E22*P22*R22)</f>
        <v>0</v>
      </c>
    </row>
    <row r="23" spans="1:22" s="2" customFormat="1" ht="12.75">
      <c r="A23" s="161"/>
      <c r="B23" s="161"/>
      <c r="C23" s="161"/>
      <c r="D23" s="41"/>
      <c r="E23" s="39"/>
      <c r="G23" s="184"/>
      <c r="H23" s="184"/>
      <c r="I23" s="54"/>
      <c r="J23" s="182"/>
      <c r="K23" s="182"/>
      <c r="L23" s="182"/>
      <c r="M23" s="182"/>
      <c r="N23" s="182"/>
      <c r="O23" s="54"/>
      <c r="P23" s="39"/>
      <c r="R23" s="39"/>
      <c r="T23" s="159"/>
      <c r="U23" s="159"/>
      <c r="V23" s="54"/>
    </row>
    <row r="24" spans="1:19" s="2" customFormat="1" ht="12.75">
      <c r="A24" s="161"/>
      <c r="B24" s="161"/>
      <c r="C24" s="161"/>
      <c r="E24" s="41"/>
      <c r="F24" s="39"/>
      <c r="G24" s="159"/>
      <c r="H24" s="159"/>
      <c r="I24" s="159"/>
      <c r="J24" s="182"/>
      <c r="K24" s="182"/>
      <c r="L24" s="182"/>
      <c r="M24" s="159"/>
      <c r="N24" s="159"/>
      <c r="O24" s="159"/>
      <c r="Q24" s="39"/>
      <c r="R24" s="39"/>
      <c r="S24" s="39"/>
    </row>
    <row r="25" spans="1:24" s="2" customFormat="1" ht="12.75">
      <c r="A25" s="161"/>
      <c r="B25" s="161"/>
      <c r="C25" s="161"/>
      <c r="E25" s="41"/>
      <c r="F25" s="39"/>
      <c r="G25" s="159"/>
      <c r="H25" s="159"/>
      <c r="I25" s="159"/>
      <c r="J25" s="182"/>
      <c r="K25" s="182"/>
      <c r="L25" s="182"/>
      <c r="M25" s="159"/>
      <c r="N25" s="159"/>
      <c r="O25" s="159"/>
      <c r="Q25" s="39"/>
      <c r="R25" s="39"/>
      <c r="S25" s="39"/>
      <c r="V25" s="75">
        <f>SUM(V19:V24)</f>
        <v>2</v>
      </c>
      <c r="W25" s="75">
        <f>SUM(W19:W24)</f>
        <v>4</v>
      </c>
      <c r="X25" s="75">
        <f>SUM(X19:X24)</f>
        <v>12</v>
      </c>
    </row>
    <row r="26" spans="1:21" s="2" customFormat="1" ht="12.75">
      <c r="A26" s="161"/>
      <c r="B26" s="161"/>
      <c r="C26" s="161"/>
      <c r="E26" s="41"/>
      <c r="F26" s="39"/>
      <c r="G26" s="159"/>
      <c r="H26" s="159"/>
      <c r="I26" s="159"/>
      <c r="J26" s="182"/>
      <c r="K26" s="182"/>
      <c r="L26" s="182"/>
      <c r="N26" s="120" t="s">
        <v>105</v>
      </c>
      <c r="O26" s="120"/>
      <c r="P26" s="120"/>
      <c r="Q26" s="120"/>
      <c r="R26" s="39"/>
      <c r="S26" s="39"/>
      <c r="T26" s="174">
        <f>SUM(T19:U25)</f>
        <v>1276</v>
      </c>
      <c r="U26" s="174"/>
    </row>
    <row r="27" s="2" customFormat="1" ht="12.75">
      <c r="E27" s="40"/>
    </row>
    <row r="28" s="2" customFormat="1" ht="12.75">
      <c r="E28" s="40"/>
    </row>
    <row r="29" spans="2:10" s="2" customFormat="1" ht="12.75">
      <c r="B29" s="156" t="s">
        <v>166</v>
      </c>
      <c r="C29" s="156"/>
      <c r="D29" s="156"/>
      <c r="E29" s="156"/>
      <c r="F29" s="156"/>
      <c r="G29" s="156"/>
      <c r="H29" s="156"/>
      <c r="I29" s="81"/>
      <c r="J29" s="2">
        <f>SUM(V25)</f>
        <v>2</v>
      </c>
    </row>
    <row r="30" spans="2:22" s="2" customFormat="1" ht="12.75">
      <c r="B30" s="156" t="s">
        <v>167</v>
      </c>
      <c r="C30" s="156"/>
      <c r="D30" s="156"/>
      <c r="E30" s="156"/>
      <c r="F30" s="156"/>
      <c r="G30" s="156"/>
      <c r="H30" s="156"/>
      <c r="I30" s="52"/>
      <c r="J30" s="2">
        <f>SUM(W25)</f>
        <v>4</v>
      </c>
      <c r="U30" s="49"/>
      <c r="V30" s="49"/>
    </row>
    <row r="31" spans="2:10" s="2" customFormat="1" ht="12.75">
      <c r="B31" s="156" t="s">
        <v>179</v>
      </c>
      <c r="C31" s="156"/>
      <c r="D31" s="156"/>
      <c r="E31" s="156"/>
      <c r="F31" s="156"/>
      <c r="G31" s="156"/>
      <c r="H31" s="156"/>
      <c r="I31" s="52"/>
      <c r="J31" s="2">
        <f>SUM(X25)</f>
        <v>12</v>
      </c>
    </row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</sheetData>
  <sheetProtection/>
  <mergeCells count="70">
    <mergeCell ref="W9:X9"/>
    <mergeCell ref="N10:R10"/>
    <mergeCell ref="S10:T10"/>
    <mergeCell ref="U10:V10"/>
    <mergeCell ref="W10:X10"/>
    <mergeCell ref="T26:U26"/>
    <mergeCell ref="T22:U22"/>
    <mergeCell ref="T23:U23"/>
    <mergeCell ref="M22:N22"/>
    <mergeCell ref="J25:L25"/>
    <mergeCell ref="M25:O25"/>
    <mergeCell ref="A26:C26"/>
    <mergeCell ref="G26:I26"/>
    <mergeCell ref="J26:L26"/>
    <mergeCell ref="N26:Q26"/>
    <mergeCell ref="A21:C21"/>
    <mergeCell ref="J21:L21"/>
    <mergeCell ref="A23:C23"/>
    <mergeCell ref="J23:L23"/>
    <mergeCell ref="A22:C22"/>
    <mergeCell ref="J22:L22"/>
    <mergeCell ref="G23:H23"/>
    <mergeCell ref="G21:H21"/>
    <mergeCell ref="G22:H22"/>
    <mergeCell ref="A20:C20"/>
    <mergeCell ref="J20:L20"/>
    <mergeCell ref="T20:U20"/>
    <mergeCell ref="M17:N18"/>
    <mergeCell ref="G19:H19"/>
    <mergeCell ref="G20:H20"/>
    <mergeCell ref="R17:R18"/>
    <mergeCell ref="T17:U18"/>
    <mergeCell ref="T19:U19"/>
    <mergeCell ref="A17:C18"/>
    <mergeCell ref="D17:D18"/>
    <mergeCell ref="E17:E18"/>
    <mergeCell ref="G17:H18"/>
    <mergeCell ref="A19:C19"/>
    <mergeCell ref="J19:L19"/>
    <mergeCell ref="J17:L18"/>
    <mergeCell ref="A3:T3"/>
    <mergeCell ref="E5:Q5"/>
    <mergeCell ref="S6:T6"/>
    <mergeCell ref="A13:G13"/>
    <mergeCell ref="A7:D8"/>
    <mergeCell ref="E7:H8"/>
    <mergeCell ref="J7:M8"/>
    <mergeCell ref="A5:C5"/>
    <mergeCell ref="I7:I8"/>
    <mergeCell ref="S7:X8"/>
    <mergeCell ref="U6:V6"/>
    <mergeCell ref="W6:X6"/>
    <mergeCell ref="N7:R9"/>
    <mergeCell ref="M19:N19"/>
    <mergeCell ref="M20:N20"/>
    <mergeCell ref="M21:N21"/>
    <mergeCell ref="P17:P18"/>
    <mergeCell ref="T21:U21"/>
    <mergeCell ref="S9:T9"/>
    <mergeCell ref="U9:V9"/>
    <mergeCell ref="B29:H29"/>
    <mergeCell ref="B31:H31"/>
    <mergeCell ref="B30:H30"/>
    <mergeCell ref="M23:N23"/>
    <mergeCell ref="A24:C24"/>
    <mergeCell ref="G24:I24"/>
    <mergeCell ref="J24:L24"/>
    <mergeCell ref="M24:O24"/>
    <mergeCell ref="A25:C25"/>
    <mergeCell ref="G25:I2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24"/>
  <sheetViews>
    <sheetView zoomScalePageLayoutView="0" workbookViewId="0" topLeftCell="A10">
      <selection activeCell="S10" sqref="S10:T10"/>
    </sheetView>
  </sheetViews>
  <sheetFormatPr defaultColWidth="9.140625" defaultRowHeight="12.75"/>
  <cols>
    <col min="1" max="5" width="4.7109375" style="0" customWidth="1"/>
    <col min="6" max="6" width="3.57421875" style="0" customWidth="1"/>
    <col min="7" max="8" width="4.7109375" style="0" customWidth="1"/>
    <col min="9" max="9" width="3.7109375" style="0" customWidth="1"/>
    <col min="10" max="10" width="4.7109375" style="0" customWidth="1"/>
    <col min="11" max="11" width="5.8515625" style="0" customWidth="1"/>
    <col min="12" max="12" width="5.28125" style="0" customWidth="1"/>
    <col min="13" max="13" width="4.7109375" style="0" customWidth="1"/>
    <col min="14" max="14" width="3.7109375" style="0" customWidth="1"/>
    <col min="15" max="15" width="3.8515625" style="0" customWidth="1"/>
    <col min="16" max="16" width="4.7109375" style="0" customWidth="1"/>
    <col min="17" max="17" width="2.7109375" style="0" customWidth="1"/>
    <col min="18" max="18" width="6.00390625" style="0" customWidth="1"/>
    <col min="19" max="19" width="2.00390625" style="0" customWidth="1"/>
    <col min="20" max="20" width="7.421875" style="0" customWidth="1"/>
    <col min="21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27.7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61">
        <f>SUM('KURUMSAL KOD'!F9)</f>
        <v>4</v>
      </c>
      <c r="G10" s="61">
        <f>SUM('KURUMSAL KOD'!G9)</f>
        <v>1</v>
      </c>
      <c r="H10" s="67">
        <f>SUM('KURUMSAL KOD'!H9)</f>
        <v>7</v>
      </c>
      <c r="I10" s="61">
        <v>2</v>
      </c>
      <c r="J10" s="60">
        <v>3</v>
      </c>
      <c r="K10" s="61">
        <v>3</v>
      </c>
      <c r="L10" s="61">
        <v>3</v>
      </c>
      <c r="M10" s="60">
        <v>1</v>
      </c>
      <c r="N10" s="177" t="s">
        <v>208</v>
      </c>
      <c r="O10" s="178"/>
      <c r="P10" s="178"/>
      <c r="Q10" s="178"/>
      <c r="R10" s="179"/>
      <c r="S10" s="180">
        <f>CEILING(N24,100)</f>
        <v>10500</v>
      </c>
      <c r="T10" s="180"/>
      <c r="U10" s="180">
        <f>CEILING(S10*1.05,100)</f>
        <v>11100</v>
      </c>
      <c r="V10" s="180"/>
      <c r="W10" s="180">
        <f>CEILING(U10*1.05,100)</f>
        <v>11700</v>
      </c>
      <c r="X10" s="180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="2" customFormat="1" ht="12.75"/>
    <row r="14" spans="1:7" s="2" customFormat="1" ht="12.75" customHeight="1">
      <c r="A14" s="151" t="s">
        <v>10</v>
      </c>
      <c r="B14" s="152"/>
      <c r="C14" s="152"/>
      <c r="D14" s="152"/>
      <c r="E14" s="152"/>
      <c r="F14" s="152"/>
      <c r="G14" s="152"/>
    </row>
    <row r="15" spans="1:7" s="2" customFormat="1" ht="12.75">
      <c r="A15" s="86"/>
      <c r="B15" s="87"/>
      <c r="C15" s="87"/>
      <c r="D15" s="87"/>
      <c r="E15" s="87"/>
      <c r="F15" s="87"/>
      <c r="G15" s="87"/>
    </row>
    <row r="16" spans="1:7" s="2" customFormat="1" ht="12.75">
      <c r="A16" s="86"/>
      <c r="B16" s="87"/>
      <c r="C16" s="87"/>
      <c r="D16" s="87"/>
      <c r="E16" s="87"/>
      <c r="F16" s="87"/>
      <c r="G16" s="87"/>
    </row>
    <row r="17" spans="1:16" s="2" customFormat="1" ht="12.75" customHeight="1">
      <c r="A17" s="162" t="s">
        <v>107</v>
      </c>
      <c r="B17" s="162"/>
      <c r="C17" s="162"/>
      <c r="D17" s="162" t="s">
        <v>119</v>
      </c>
      <c r="E17" s="56"/>
      <c r="F17" s="162" t="s">
        <v>147</v>
      </c>
      <c r="G17" s="162"/>
      <c r="H17" s="162" t="s">
        <v>219</v>
      </c>
      <c r="I17" s="162"/>
      <c r="J17" s="162"/>
      <c r="K17" s="162" t="s">
        <v>214</v>
      </c>
      <c r="L17" s="162"/>
      <c r="M17" s="56"/>
      <c r="N17" s="162" t="s">
        <v>215</v>
      </c>
      <c r="O17" s="162"/>
      <c r="P17" s="162"/>
    </row>
    <row r="18" spans="1:16" s="2" customFormat="1" ht="12.75">
      <c r="A18" s="162"/>
      <c r="B18" s="162"/>
      <c r="C18" s="162"/>
      <c r="D18" s="162"/>
      <c r="E18" s="56"/>
      <c r="F18" s="162"/>
      <c r="G18" s="162"/>
      <c r="H18" s="162"/>
      <c r="I18" s="162"/>
      <c r="J18" s="162"/>
      <c r="K18" s="162"/>
      <c r="L18" s="162"/>
      <c r="M18" s="56"/>
      <c r="N18" s="162"/>
      <c r="O18" s="162"/>
      <c r="P18" s="162"/>
    </row>
    <row r="19" spans="1:16" s="2" customFormat="1" ht="12.75" customHeight="1">
      <c r="A19" s="161" t="s">
        <v>106</v>
      </c>
      <c r="B19" s="161"/>
      <c r="C19" s="161"/>
      <c r="D19" s="41">
        <v>1</v>
      </c>
      <c r="E19" s="90"/>
      <c r="F19" s="182">
        <v>1</v>
      </c>
      <c r="G19" s="182"/>
      <c r="H19" s="186" t="s">
        <v>220</v>
      </c>
      <c r="I19" s="186"/>
      <c r="J19" s="186"/>
      <c r="K19" s="159">
        <v>2500</v>
      </c>
      <c r="L19" s="159"/>
      <c r="M19" s="90"/>
      <c r="N19" s="159">
        <f>+F19*K19</f>
        <v>2500</v>
      </c>
      <c r="O19" s="159"/>
      <c r="P19" s="159"/>
    </row>
    <row r="20" spans="1:16" s="2" customFormat="1" ht="12.75" customHeight="1">
      <c r="A20" s="161" t="s">
        <v>216</v>
      </c>
      <c r="B20" s="161"/>
      <c r="C20" s="161"/>
      <c r="D20" s="41">
        <v>1</v>
      </c>
      <c r="E20" s="90"/>
      <c r="F20" s="182">
        <v>1</v>
      </c>
      <c r="G20" s="182"/>
      <c r="H20" s="186" t="s">
        <v>221</v>
      </c>
      <c r="I20" s="186"/>
      <c r="J20" s="186"/>
      <c r="K20" s="159">
        <v>3000</v>
      </c>
      <c r="L20" s="159"/>
      <c r="M20" s="90"/>
      <c r="N20" s="159">
        <f>+F20*K20</f>
        <v>3000</v>
      </c>
      <c r="O20" s="159"/>
      <c r="P20" s="159"/>
    </row>
    <row r="21" spans="1:16" s="2" customFormat="1" ht="12.75" customHeight="1">
      <c r="A21" s="161" t="s">
        <v>217</v>
      </c>
      <c r="B21" s="161"/>
      <c r="C21" s="161"/>
      <c r="D21" s="41">
        <v>3</v>
      </c>
      <c r="E21" s="89"/>
      <c r="F21" s="182">
        <v>1</v>
      </c>
      <c r="G21" s="182"/>
      <c r="H21" s="186" t="s">
        <v>222</v>
      </c>
      <c r="I21" s="186"/>
      <c r="J21" s="186"/>
      <c r="K21" s="159">
        <v>2500</v>
      </c>
      <c r="L21" s="159"/>
      <c r="M21" s="89"/>
      <c r="N21" s="159">
        <f>+F21*K21</f>
        <v>2500</v>
      </c>
      <c r="O21" s="159"/>
      <c r="P21" s="159"/>
    </row>
    <row r="22" spans="1:16" s="2" customFormat="1" ht="12.75" customHeight="1">
      <c r="A22" s="161" t="s">
        <v>218</v>
      </c>
      <c r="B22" s="161"/>
      <c r="C22" s="161"/>
      <c r="D22" s="41">
        <v>5</v>
      </c>
      <c r="E22" s="89"/>
      <c r="F22" s="182">
        <v>1</v>
      </c>
      <c r="G22" s="182"/>
      <c r="H22" s="186" t="s">
        <v>220</v>
      </c>
      <c r="I22" s="186"/>
      <c r="J22" s="186"/>
      <c r="K22" s="159">
        <v>2500</v>
      </c>
      <c r="L22" s="159"/>
      <c r="M22" s="89"/>
      <c r="N22" s="159">
        <f>+F22*K22</f>
        <v>2500</v>
      </c>
      <c r="O22" s="159"/>
      <c r="P22" s="159"/>
    </row>
    <row r="23" spans="1:16" s="2" customFormat="1" ht="12.75">
      <c r="A23" s="161"/>
      <c r="B23" s="161"/>
      <c r="C23" s="161"/>
      <c r="D23" s="41"/>
      <c r="E23" s="90"/>
      <c r="F23" s="90"/>
      <c r="G23" s="88"/>
      <c r="H23" s="39"/>
      <c r="K23" s="39"/>
      <c r="L23" s="90"/>
      <c r="M23" s="90"/>
      <c r="N23" s="54"/>
      <c r="O23" s="57"/>
      <c r="P23" s="57"/>
    </row>
    <row r="24" spans="1:16" s="2" customFormat="1" ht="12.75">
      <c r="A24" s="161"/>
      <c r="B24" s="161"/>
      <c r="C24" s="161"/>
      <c r="D24" s="41"/>
      <c r="E24" s="90"/>
      <c r="F24" s="90"/>
      <c r="G24" s="88"/>
      <c r="H24" s="39"/>
      <c r="K24" s="120" t="s">
        <v>105</v>
      </c>
      <c r="L24" s="120"/>
      <c r="M24" s="120"/>
      <c r="N24" s="159">
        <f>SUM(N19:P22)</f>
        <v>10500</v>
      </c>
      <c r="O24" s="159"/>
      <c r="P24" s="159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</sheetData>
  <sheetProtection/>
  <mergeCells count="50">
    <mergeCell ref="A24:C24"/>
    <mergeCell ref="A21:C21"/>
    <mergeCell ref="F21:G21"/>
    <mergeCell ref="A22:C22"/>
    <mergeCell ref="F22:G22"/>
    <mergeCell ref="N17:P18"/>
    <mergeCell ref="A19:C19"/>
    <mergeCell ref="F19:G19"/>
    <mergeCell ref="A20:C20"/>
    <mergeCell ref="F20:G20"/>
    <mergeCell ref="I7:I8"/>
    <mergeCell ref="J7:M8"/>
    <mergeCell ref="A23:C23"/>
    <mergeCell ref="A14:G14"/>
    <mergeCell ref="A17:C18"/>
    <mergeCell ref="D17:D18"/>
    <mergeCell ref="F17:G18"/>
    <mergeCell ref="H17:J18"/>
    <mergeCell ref="H19:J19"/>
    <mergeCell ref="H22:J22"/>
    <mergeCell ref="W10:X10"/>
    <mergeCell ref="U10:V10"/>
    <mergeCell ref="W6:X6"/>
    <mergeCell ref="A3:T3"/>
    <mergeCell ref="E5:Q5"/>
    <mergeCell ref="S6:T6"/>
    <mergeCell ref="A7:D8"/>
    <mergeCell ref="E7:H8"/>
    <mergeCell ref="A5:C5"/>
    <mergeCell ref="U6:V6"/>
    <mergeCell ref="N7:R9"/>
    <mergeCell ref="N19:P19"/>
    <mergeCell ref="K20:L20"/>
    <mergeCell ref="N20:P20"/>
    <mergeCell ref="W9:X9"/>
    <mergeCell ref="S9:T9"/>
    <mergeCell ref="U9:V9"/>
    <mergeCell ref="N10:R10"/>
    <mergeCell ref="S10:T10"/>
    <mergeCell ref="S7:X8"/>
    <mergeCell ref="K24:M24"/>
    <mergeCell ref="N24:P24"/>
    <mergeCell ref="H21:J21"/>
    <mergeCell ref="K21:L21"/>
    <mergeCell ref="N21:P21"/>
    <mergeCell ref="K17:L18"/>
    <mergeCell ref="K22:L22"/>
    <mergeCell ref="N22:P22"/>
    <mergeCell ref="K19:L19"/>
    <mergeCell ref="H20:J2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0"/>
  <sheetViews>
    <sheetView zoomScalePageLayoutView="0" workbookViewId="0" topLeftCell="A13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9" width="4.7109375" style="0" customWidth="1"/>
    <col min="20" max="20" width="5.421875" style="0" customWidth="1"/>
    <col min="21" max="21" width="4.7109375" style="0" customWidth="1"/>
    <col min="22" max="22" width="5.57421875" style="0" customWidth="1"/>
    <col min="23" max="23" width="4.7109375" style="0" customWidth="1"/>
    <col min="24" max="24" width="5.28125" style="0" customWidth="1"/>
    <col min="25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191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63" t="s">
        <v>0</v>
      </c>
      <c r="B9" s="64" t="s">
        <v>1</v>
      </c>
      <c r="C9" s="64" t="s">
        <v>2</v>
      </c>
      <c r="D9" s="64" t="s">
        <v>3</v>
      </c>
      <c r="E9" s="65" t="s">
        <v>0</v>
      </c>
      <c r="F9" s="65" t="s">
        <v>1</v>
      </c>
      <c r="G9" s="65" t="s">
        <v>2</v>
      </c>
      <c r="H9" s="65" t="s">
        <v>3</v>
      </c>
      <c r="I9" s="66" t="s">
        <v>0</v>
      </c>
      <c r="J9" s="64" t="s">
        <v>0</v>
      </c>
      <c r="K9" s="64" t="s">
        <v>1</v>
      </c>
      <c r="L9" s="64" t="s">
        <v>2</v>
      </c>
      <c r="M9" s="64" t="s">
        <v>3</v>
      </c>
      <c r="N9" s="190"/>
      <c r="O9" s="190"/>
      <c r="P9" s="190"/>
      <c r="Q9" s="190"/>
      <c r="R9" s="190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30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69">
        <f>SUM('KURUMSAL KOD'!F9)</f>
        <v>4</v>
      </c>
      <c r="G10" s="69">
        <f>SUM('KURUMSAL KOD'!G9)</f>
        <v>1</v>
      </c>
      <c r="H10" s="67">
        <f>SUM('KURUMSAL KOD'!H9)</f>
        <v>7</v>
      </c>
      <c r="I10" s="69">
        <v>2</v>
      </c>
      <c r="J10" s="68">
        <v>3</v>
      </c>
      <c r="K10" s="69">
        <v>5</v>
      </c>
      <c r="L10" s="69">
        <v>1</v>
      </c>
      <c r="M10" s="68">
        <v>8</v>
      </c>
      <c r="N10" s="191" t="s">
        <v>180</v>
      </c>
      <c r="O10" s="191"/>
      <c r="P10" s="191"/>
      <c r="Q10" s="191"/>
      <c r="R10" s="191"/>
      <c r="S10" s="180">
        <f>CEILING(K38,100)</f>
        <v>3875000</v>
      </c>
      <c r="T10" s="180"/>
      <c r="U10" s="188">
        <f>CEILING(S10*1.05,100)</f>
        <v>4068800</v>
      </c>
      <c r="V10" s="188"/>
      <c r="W10" s="188">
        <f>CEILING(U10*1.05,100)</f>
        <v>4272300</v>
      </c>
      <c r="X10" s="189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="2" customFormat="1" ht="12.75"/>
    <row r="16" spans="1:15" s="2" customFormat="1" ht="7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="2" customFormat="1" ht="12.75"/>
    <row r="18" spans="2:21" s="2" customFormat="1" ht="12.75">
      <c r="B18" s="161" t="s">
        <v>181</v>
      </c>
      <c r="C18" s="161"/>
      <c r="D18" s="161"/>
      <c r="E18" s="161"/>
      <c r="F18" s="161"/>
      <c r="I18" s="133">
        <v>1500</v>
      </c>
      <c r="J18" s="133"/>
      <c r="R18" s="54"/>
      <c r="S18" s="54"/>
      <c r="T18" s="54"/>
      <c r="U18" s="54"/>
    </row>
    <row r="19" spans="2:10" s="2" customFormat="1" ht="12.75">
      <c r="B19" s="161"/>
      <c r="C19" s="161"/>
      <c r="D19" s="161"/>
      <c r="E19" s="161"/>
      <c r="F19" s="161"/>
      <c r="I19" s="85"/>
      <c r="J19" s="85"/>
    </row>
    <row r="20" spans="2:21" s="2" customFormat="1" ht="12.75">
      <c r="B20" s="2" t="s">
        <v>182</v>
      </c>
      <c r="I20" s="133">
        <v>55</v>
      </c>
      <c r="J20" s="133"/>
      <c r="R20" s="54"/>
      <c r="S20" s="54"/>
      <c r="T20" s="54"/>
      <c r="U20" s="54"/>
    </row>
    <row r="21" spans="2:10" s="2" customFormat="1" ht="12.75">
      <c r="B21" s="75"/>
      <c r="C21" s="83"/>
      <c r="D21" s="82"/>
      <c r="I21" s="85"/>
      <c r="J21" s="85"/>
    </row>
    <row r="22" spans="2:21" s="2" customFormat="1" ht="12.75">
      <c r="B22" s="2" t="s">
        <v>183</v>
      </c>
      <c r="I22" s="133">
        <f>+I18+I20</f>
        <v>1555</v>
      </c>
      <c r="J22" s="133"/>
      <c r="R22" s="54"/>
      <c r="S22" s="54"/>
      <c r="T22" s="54"/>
      <c r="U22" s="54"/>
    </row>
    <row r="23" s="2" customFormat="1" ht="12.75"/>
    <row r="24" s="2" customFormat="1" ht="12.75"/>
    <row r="25" spans="2:14" s="2" customFormat="1" ht="12.75" customHeight="1">
      <c r="B25" s="162" t="s">
        <v>184</v>
      </c>
      <c r="C25" s="162"/>
      <c r="E25" s="162" t="s">
        <v>185</v>
      </c>
      <c r="G25" s="162" t="s">
        <v>186</v>
      </c>
      <c r="H25" s="162"/>
      <c r="I25" s="162"/>
      <c r="K25" s="162" t="s">
        <v>117</v>
      </c>
      <c r="L25" s="162"/>
      <c r="M25" s="162"/>
      <c r="N25" s="56"/>
    </row>
    <row r="26" spans="2:14" s="2" customFormat="1" ht="12.75">
      <c r="B26" s="162"/>
      <c r="C26" s="162"/>
      <c r="E26" s="162"/>
      <c r="G26" s="162"/>
      <c r="H26" s="162"/>
      <c r="I26" s="162"/>
      <c r="K26" s="56"/>
      <c r="L26" s="56"/>
      <c r="M26" s="56"/>
      <c r="N26" s="56"/>
    </row>
    <row r="27" spans="2:14" s="2" customFormat="1" ht="15">
      <c r="B27" s="187">
        <v>147</v>
      </c>
      <c r="C27" s="187"/>
      <c r="E27" s="39">
        <v>12</v>
      </c>
      <c r="G27" s="164">
        <f>+I22</f>
        <v>1555</v>
      </c>
      <c r="H27" s="164"/>
      <c r="I27" s="164"/>
      <c r="K27" s="118">
        <f>SUM(B27*E27*G27)</f>
        <v>2743020</v>
      </c>
      <c r="L27" s="118"/>
      <c r="M27" s="118"/>
      <c r="N27" s="49"/>
    </row>
    <row r="28" s="2" customFormat="1" ht="12.75"/>
    <row r="29" spans="5:13" s="2" customFormat="1" ht="15">
      <c r="E29" s="134" t="s">
        <v>187</v>
      </c>
      <c r="F29" s="134"/>
      <c r="G29" s="134"/>
      <c r="H29" s="134"/>
      <c r="K29" s="118">
        <v>0</v>
      </c>
      <c r="L29" s="118"/>
      <c r="M29" s="118"/>
    </row>
    <row r="30" spans="18:21" s="2" customFormat="1" ht="12.75">
      <c r="R30" s="49"/>
      <c r="S30" s="49"/>
      <c r="T30" s="49"/>
      <c r="U30" s="49"/>
    </row>
    <row r="31" spans="5:21" s="2" customFormat="1" ht="15">
      <c r="E31" s="120" t="s">
        <v>210</v>
      </c>
      <c r="F31" s="120"/>
      <c r="G31" s="120"/>
      <c r="H31" s="120"/>
      <c r="K31" s="118">
        <f>+(K27+K29)*0.08</f>
        <v>219441.6</v>
      </c>
      <c r="L31" s="118"/>
      <c r="M31" s="118"/>
      <c r="R31" s="49"/>
      <c r="S31" s="49"/>
      <c r="T31" s="49"/>
      <c r="U31" s="49"/>
    </row>
    <row r="32" spans="5:21" s="2" customFormat="1" ht="15">
      <c r="E32" s="120" t="s">
        <v>211</v>
      </c>
      <c r="F32" s="120"/>
      <c r="G32" s="120"/>
      <c r="H32" s="120"/>
      <c r="K32" s="118">
        <f>+(K27+K29)*0.04</f>
        <v>109720.8</v>
      </c>
      <c r="L32" s="118"/>
      <c r="M32" s="118"/>
      <c r="R32" s="49"/>
      <c r="S32" s="49"/>
      <c r="T32" s="49"/>
      <c r="U32" s="49"/>
    </row>
    <row r="33" spans="4:21" s="2" customFormat="1" ht="15">
      <c r="D33" s="120" t="s">
        <v>189</v>
      </c>
      <c r="E33" s="120"/>
      <c r="F33" s="120"/>
      <c r="G33" s="120"/>
      <c r="H33" s="120"/>
      <c r="K33" s="118">
        <f>+I18*B27*E27*0.08</f>
        <v>211680</v>
      </c>
      <c r="L33" s="118"/>
      <c r="M33" s="118"/>
      <c r="R33" s="49"/>
      <c r="S33" s="49"/>
      <c r="T33" s="49"/>
      <c r="U33" s="49"/>
    </row>
    <row r="34" spans="18:21" s="2" customFormat="1" ht="12.75">
      <c r="R34" s="49"/>
      <c r="S34" s="49"/>
      <c r="T34" s="49"/>
      <c r="U34" s="49"/>
    </row>
    <row r="35" spans="5:13" s="2" customFormat="1" ht="15">
      <c r="E35" s="120" t="s">
        <v>104</v>
      </c>
      <c r="F35" s="120"/>
      <c r="G35" s="120"/>
      <c r="H35" s="120"/>
      <c r="K35" s="118">
        <f>+K27+K29+K31+K32+K33</f>
        <v>3283862.4</v>
      </c>
      <c r="L35" s="118"/>
      <c r="M35" s="118"/>
    </row>
    <row r="36" spans="18:21" s="2" customFormat="1" ht="12.75">
      <c r="R36" s="49"/>
      <c r="S36" s="49"/>
      <c r="T36" s="49"/>
      <c r="U36" s="49"/>
    </row>
    <row r="37" spans="5:21" s="2" customFormat="1" ht="15">
      <c r="E37" s="120" t="s">
        <v>188</v>
      </c>
      <c r="F37" s="120"/>
      <c r="G37" s="120"/>
      <c r="H37" s="120"/>
      <c r="K37" s="118">
        <f>+(K35)*0.18</f>
        <v>591095.232</v>
      </c>
      <c r="L37" s="118"/>
      <c r="M37" s="118"/>
      <c r="R37" s="49"/>
      <c r="S37" s="49"/>
      <c r="T37" s="49"/>
      <c r="U37" s="49"/>
    </row>
    <row r="38" spans="5:13" s="2" customFormat="1" ht="15">
      <c r="E38" s="120" t="s">
        <v>55</v>
      </c>
      <c r="F38" s="120"/>
      <c r="G38" s="120"/>
      <c r="H38" s="120"/>
      <c r="K38" s="118">
        <f>+K35+K37</f>
        <v>3874957.6319999998</v>
      </c>
      <c r="L38" s="118"/>
      <c r="M38" s="118"/>
    </row>
    <row r="39" s="2" customFormat="1" ht="12.75"/>
    <row r="40" spans="2:21" s="2" customFormat="1" ht="12.75">
      <c r="B40" s="75" t="s">
        <v>190</v>
      </c>
      <c r="T40" s="49"/>
      <c r="U40" s="49"/>
    </row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</sheetData>
  <sheetProtection/>
  <mergeCells count="45">
    <mergeCell ref="K37:M37"/>
    <mergeCell ref="E29:H29"/>
    <mergeCell ref="K27:M27"/>
    <mergeCell ref="K29:M29"/>
    <mergeCell ref="E31:H31"/>
    <mergeCell ref="D33:H33"/>
    <mergeCell ref="K31:M31"/>
    <mergeCell ref="K33:M33"/>
    <mergeCell ref="E37:H37"/>
    <mergeCell ref="K35:M35"/>
    <mergeCell ref="K38:M38"/>
    <mergeCell ref="E38:H38"/>
    <mergeCell ref="A3:T3"/>
    <mergeCell ref="E5:Q5"/>
    <mergeCell ref="S6:T6"/>
    <mergeCell ref="N7:R9"/>
    <mergeCell ref="S7:X8"/>
    <mergeCell ref="S9:T9"/>
    <mergeCell ref="U9:V9"/>
    <mergeCell ref="N10:R10"/>
    <mergeCell ref="S10:T10"/>
    <mergeCell ref="I18:J18"/>
    <mergeCell ref="B18:F19"/>
    <mergeCell ref="U6:V6"/>
    <mergeCell ref="W6:X6"/>
    <mergeCell ref="W9:X9"/>
    <mergeCell ref="U10:V10"/>
    <mergeCell ref="W10:X10"/>
    <mergeCell ref="K32:M32"/>
    <mergeCell ref="K25:M25"/>
    <mergeCell ref="A5:C5"/>
    <mergeCell ref="A13:G13"/>
    <mergeCell ref="A7:D8"/>
    <mergeCell ref="E7:H8"/>
    <mergeCell ref="J7:M8"/>
    <mergeCell ref="I7:I8"/>
    <mergeCell ref="B25:C26"/>
    <mergeCell ref="E25:E26"/>
    <mergeCell ref="B27:C27"/>
    <mergeCell ref="G27:I27"/>
    <mergeCell ref="I20:J20"/>
    <mergeCell ref="I22:J22"/>
    <mergeCell ref="E35:H35"/>
    <mergeCell ref="E32:H32"/>
    <mergeCell ref="G25:I26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2"/>
  <sheetViews>
    <sheetView zoomScalePageLayoutView="0" workbookViewId="0" topLeftCell="A1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63" t="s">
        <v>0</v>
      </c>
      <c r="B9" s="64" t="s">
        <v>1</v>
      </c>
      <c r="C9" s="64" t="s">
        <v>2</v>
      </c>
      <c r="D9" s="64" t="s">
        <v>3</v>
      </c>
      <c r="E9" s="65" t="s">
        <v>0</v>
      </c>
      <c r="F9" s="65" t="s">
        <v>1</v>
      </c>
      <c r="G9" s="65" t="s">
        <v>2</v>
      </c>
      <c r="H9" s="65" t="s">
        <v>3</v>
      </c>
      <c r="I9" s="66" t="s">
        <v>0</v>
      </c>
      <c r="J9" s="64" t="s">
        <v>0</v>
      </c>
      <c r="K9" s="64" t="s">
        <v>1</v>
      </c>
      <c r="L9" s="64" t="s">
        <v>2</v>
      </c>
      <c r="M9" s="64" t="s">
        <v>3</v>
      </c>
      <c r="N9" s="190"/>
      <c r="O9" s="190"/>
      <c r="P9" s="190"/>
      <c r="Q9" s="190"/>
      <c r="R9" s="190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17.25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69">
        <v>2</v>
      </c>
      <c r="J10" s="68">
        <v>3</v>
      </c>
      <c r="K10" s="69">
        <v>5</v>
      </c>
      <c r="L10" s="69">
        <v>2</v>
      </c>
      <c r="M10" s="68">
        <v>1</v>
      </c>
      <c r="N10" s="191" t="s">
        <v>22</v>
      </c>
      <c r="O10" s="191"/>
      <c r="P10" s="191"/>
      <c r="Q10" s="191"/>
      <c r="R10" s="191"/>
      <c r="S10" s="188">
        <f>CEILING(K20,100)</f>
        <v>1200</v>
      </c>
      <c r="T10" s="188"/>
      <c r="U10" s="188">
        <f>CEILING(S10*1.05,100)</f>
        <v>1300</v>
      </c>
      <c r="V10" s="188"/>
      <c r="W10" s="188">
        <f>CEILING(U10*1.05,100)</f>
        <v>1400</v>
      </c>
      <c r="X10" s="189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="2" customFormat="1" ht="12.75"/>
    <row r="16" spans="6:13" s="2" customFormat="1" ht="12.75">
      <c r="F16" s="48" t="s">
        <v>113</v>
      </c>
      <c r="H16" s="38" t="s">
        <v>128</v>
      </c>
      <c r="I16" s="38">
        <v>12</v>
      </c>
      <c r="J16" s="48"/>
      <c r="K16" s="48" t="s">
        <v>114</v>
      </c>
      <c r="L16" s="48"/>
      <c r="M16" s="48"/>
    </row>
    <row r="17" spans="1:13" s="2" customFormat="1" ht="12.75">
      <c r="A17" s="2" t="s">
        <v>126</v>
      </c>
      <c r="F17" s="159">
        <v>100</v>
      </c>
      <c r="G17" s="159"/>
      <c r="I17" s="39">
        <v>12</v>
      </c>
      <c r="K17" s="182">
        <f>SUM(F17*12)</f>
        <v>1200</v>
      </c>
      <c r="L17" s="182"/>
      <c r="M17" s="54"/>
    </row>
    <row r="18" spans="11:12" s="2" customFormat="1" ht="12.75">
      <c r="K18" s="54"/>
      <c r="L18" s="54"/>
    </row>
    <row r="19" spans="11:12" s="2" customFormat="1" ht="12.75">
      <c r="K19" s="54"/>
      <c r="L19" s="54"/>
    </row>
    <row r="20" spans="7:12" s="2" customFormat="1" ht="12.75">
      <c r="G20" s="120" t="s">
        <v>104</v>
      </c>
      <c r="H20" s="120"/>
      <c r="I20" s="120"/>
      <c r="K20" s="192">
        <f>SUM(K17:L19)</f>
        <v>1200</v>
      </c>
      <c r="L20" s="192"/>
    </row>
    <row r="21" s="2" customFormat="1" ht="12.75"/>
    <row r="22" spans="15:17" s="2" customFormat="1" ht="12.75">
      <c r="O22" s="49"/>
      <c r="P22" s="49"/>
      <c r="Q22" s="49"/>
    </row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4">
    <mergeCell ref="F17:G17"/>
    <mergeCell ref="K17:L17"/>
    <mergeCell ref="K20:L20"/>
    <mergeCell ref="N10:R10"/>
    <mergeCell ref="G20:I20"/>
    <mergeCell ref="W10:X10"/>
    <mergeCell ref="A13:G13"/>
    <mergeCell ref="U10:V10"/>
    <mergeCell ref="A5:C5"/>
    <mergeCell ref="A3:T3"/>
    <mergeCell ref="E5:Q5"/>
    <mergeCell ref="S6:T6"/>
    <mergeCell ref="U6:V6"/>
    <mergeCell ref="W6:X6"/>
    <mergeCell ref="A7:D8"/>
    <mergeCell ref="E7:H8"/>
    <mergeCell ref="J7:M8"/>
    <mergeCell ref="I7:I8"/>
    <mergeCell ref="N7:R9"/>
    <mergeCell ref="S10:T10"/>
    <mergeCell ref="S7:X8"/>
    <mergeCell ref="S9:T9"/>
    <mergeCell ref="U9:V9"/>
    <mergeCell ref="W9:X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10.57421875" style="8" customWidth="1"/>
    <col min="2" max="3" width="6.7109375" style="8" customWidth="1"/>
    <col min="4" max="4" width="52.7109375" style="8" customWidth="1"/>
    <col min="5" max="7" width="11.57421875" style="8" customWidth="1"/>
    <col min="8" max="16384" width="9.140625" style="8" customWidth="1"/>
  </cols>
  <sheetData>
    <row r="1" spans="1:5" s="9" customFormat="1" ht="18">
      <c r="A1" s="96" t="s">
        <v>41</v>
      </c>
      <c r="B1" s="96"/>
      <c r="C1" s="96"/>
      <c r="D1" s="96"/>
      <c r="E1" s="96"/>
    </row>
    <row r="2" spans="1:5" s="9" customFormat="1" ht="18">
      <c r="A2" s="96" t="s">
        <v>42</v>
      </c>
      <c r="B2" s="96"/>
      <c r="C2" s="96"/>
      <c r="D2" s="96"/>
      <c r="E2" s="96"/>
    </row>
    <row r="3" spans="1:5" s="9" customFormat="1" ht="18">
      <c r="A3" s="96" t="s">
        <v>56</v>
      </c>
      <c r="B3" s="96"/>
      <c r="C3" s="96"/>
      <c r="D3" s="96"/>
      <c r="E3" s="96"/>
    </row>
    <row r="4" spans="1:4" s="20" customFormat="1" ht="12.75" customHeight="1">
      <c r="A4" s="107" t="s">
        <v>44</v>
      </c>
      <c r="B4" s="18" t="s">
        <v>45</v>
      </c>
      <c r="C4" s="18" t="s">
        <v>46</v>
      </c>
      <c r="D4" s="19" t="s">
        <v>47</v>
      </c>
    </row>
    <row r="5" spans="1:4" s="20" customFormat="1" ht="12.75" customHeight="1">
      <c r="A5" s="107"/>
      <c r="B5" s="19" t="s">
        <v>0</v>
      </c>
      <c r="C5" s="21">
        <v>38</v>
      </c>
      <c r="D5" s="18" t="s">
        <v>37</v>
      </c>
    </row>
    <row r="6" spans="1:4" s="20" customFormat="1" ht="12.75" customHeight="1">
      <c r="A6" s="107"/>
      <c r="B6" s="19" t="s">
        <v>1</v>
      </c>
      <c r="C6" s="21">
        <v>23</v>
      </c>
      <c r="D6" s="18" t="s">
        <v>38</v>
      </c>
    </row>
    <row r="7" s="20" customFormat="1" ht="12.75" customHeight="1"/>
    <row r="8" spans="5:7" s="20" customFormat="1" ht="12.75" customHeight="1">
      <c r="E8" s="22"/>
      <c r="F8" s="22"/>
      <c r="G8" s="22" t="s">
        <v>171</v>
      </c>
    </row>
    <row r="9" spans="1:7" s="24" customFormat="1" ht="30.75" customHeight="1">
      <c r="A9" s="108" t="s">
        <v>48</v>
      </c>
      <c r="B9" s="108"/>
      <c r="C9" s="108" t="s">
        <v>47</v>
      </c>
      <c r="D9" s="108"/>
      <c r="E9" s="14" t="s">
        <v>209</v>
      </c>
      <c r="F9" s="14" t="s">
        <v>213</v>
      </c>
      <c r="G9" s="14" t="s">
        <v>223</v>
      </c>
    </row>
    <row r="10" spans="1:7" s="24" customFormat="1" ht="12.75" customHeight="1">
      <c r="A10" s="25" t="s">
        <v>26</v>
      </c>
      <c r="B10" s="23"/>
      <c r="C10" s="103" t="s">
        <v>27</v>
      </c>
      <c r="D10" s="104"/>
      <c r="E10" s="26">
        <f>SUM(E11:E15)</f>
        <v>291000</v>
      </c>
      <c r="F10" s="26">
        <f>SUM(F11:F15)</f>
        <v>306500</v>
      </c>
      <c r="G10" s="26">
        <f>SUM(G11:G15)</f>
        <v>322500</v>
      </c>
    </row>
    <row r="11" spans="1:7" s="24" customFormat="1" ht="12.75" customHeight="1">
      <c r="A11" s="23"/>
      <c r="B11" s="17">
        <v>1</v>
      </c>
      <c r="C11" s="99" t="s">
        <v>28</v>
      </c>
      <c r="D11" s="100"/>
      <c r="E11" s="27">
        <f>SUM('EK ÇALIŞMA'!S10+'EK DERS'!S10)</f>
        <v>288500</v>
      </c>
      <c r="F11" s="27">
        <f>SUM('EK ÇALIŞMA'!U10+'EK DERS'!U10)</f>
        <v>303500</v>
      </c>
      <c r="G11" s="27">
        <f>SUM('EK ÇALIŞMA'!W10+'EK DERS'!W10)</f>
        <v>319000</v>
      </c>
    </row>
    <row r="12" spans="1:7" s="24" customFormat="1" ht="12.75" customHeight="1">
      <c r="A12" s="23"/>
      <c r="B12" s="17">
        <v>2</v>
      </c>
      <c r="C12" s="99" t="s">
        <v>57</v>
      </c>
      <c r="D12" s="100"/>
      <c r="E12" s="27"/>
      <c r="F12" s="27"/>
      <c r="G12" s="27"/>
    </row>
    <row r="13" spans="1:7" s="24" customFormat="1" ht="12.75" customHeight="1">
      <c r="A13" s="23"/>
      <c r="B13" s="17">
        <v>3</v>
      </c>
      <c r="C13" s="99" t="s">
        <v>58</v>
      </c>
      <c r="D13" s="100"/>
      <c r="E13" s="27"/>
      <c r="F13" s="27"/>
      <c r="G13" s="27"/>
    </row>
    <row r="14" spans="1:7" s="24" customFormat="1" ht="12.75" customHeight="1">
      <c r="A14" s="23"/>
      <c r="B14" s="17">
        <v>4</v>
      </c>
      <c r="C14" s="99" t="s">
        <v>59</v>
      </c>
      <c r="D14" s="100"/>
      <c r="E14" s="27">
        <f>SUM('GEÇİCİ PERSONEL'!S10)</f>
        <v>2500</v>
      </c>
      <c r="F14" s="27">
        <f>SUM('GEÇİCİ PERSONEL'!U10)</f>
        <v>3000</v>
      </c>
      <c r="G14" s="27">
        <f>SUM('GEÇİCİ PERSONEL'!W10)</f>
        <v>3500</v>
      </c>
    </row>
    <row r="15" spans="1:7" s="24" customFormat="1" ht="12.75" customHeight="1">
      <c r="A15" s="23"/>
      <c r="B15" s="17">
        <v>5</v>
      </c>
      <c r="C15" s="99" t="s">
        <v>60</v>
      </c>
      <c r="D15" s="100"/>
      <c r="E15" s="27"/>
      <c r="F15" s="27"/>
      <c r="G15" s="27"/>
    </row>
    <row r="16" spans="1:7" s="24" customFormat="1" ht="12.75" customHeight="1">
      <c r="A16" s="25" t="s">
        <v>61</v>
      </c>
      <c r="B16" s="23"/>
      <c r="C16" s="103" t="s">
        <v>49</v>
      </c>
      <c r="D16" s="104"/>
      <c r="E16" s="28">
        <f>SUM(E17:E21)</f>
        <v>6000</v>
      </c>
      <c r="F16" s="28">
        <f>SUM(F17:F21)</f>
        <v>6500</v>
      </c>
      <c r="G16" s="28">
        <f>SUM(G17:G21)</f>
        <v>7000</v>
      </c>
    </row>
    <row r="17" spans="1:7" s="24" customFormat="1" ht="12.75" customHeight="1">
      <c r="A17" s="23"/>
      <c r="B17" s="17">
        <v>1</v>
      </c>
      <c r="C17" s="99" t="s">
        <v>28</v>
      </c>
      <c r="D17" s="100"/>
      <c r="E17" s="27"/>
      <c r="F17" s="27"/>
      <c r="G17" s="27"/>
    </row>
    <row r="18" spans="1:7" s="24" customFormat="1" ht="12.75" customHeight="1">
      <c r="A18" s="23"/>
      <c r="B18" s="17">
        <v>2</v>
      </c>
      <c r="C18" s="99" t="s">
        <v>39</v>
      </c>
      <c r="D18" s="100"/>
      <c r="E18" s="27"/>
      <c r="F18" s="27"/>
      <c r="G18" s="27"/>
    </row>
    <row r="19" spans="1:7" s="24" customFormat="1" ht="12.75" customHeight="1">
      <c r="A19" s="23"/>
      <c r="B19" s="17">
        <v>3</v>
      </c>
      <c r="C19" s="99" t="s">
        <v>58</v>
      </c>
      <c r="D19" s="100"/>
      <c r="E19" s="27"/>
      <c r="F19" s="27"/>
      <c r="G19" s="27"/>
    </row>
    <row r="20" spans="1:7" s="24" customFormat="1" ht="12.75" customHeight="1">
      <c r="A20" s="23"/>
      <c r="B20" s="17">
        <v>4</v>
      </c>
      <c r="C20" s="99" t="s">
        <v>59</v>
      </c>
      <c r="D20" s="100"/>
      <c r="E20" s="27">
        <f>+'SOSYAL GÜVENLİ PRİMİ(GEÇİCİ PE)'!S10</f>
        <v>6000</v>
      </c>
      <c r="F20" s="27">
        <f>+'SOSYAL GÜVENLİ PRİMİ(GEÇİCİ PE)'!U10</f>
        <v>6500</v>
      </c>
      <c r="G20" s="27">
        <f>+'SOSYAL GÜVENLİ PRİMİ(GEÇİCİ PE)'!W10</f>
        <v>7000</v>
      </c>
    </row>
    <row r="21" spans="1:7" s="24" customFormat="1" ht="12.75" customHeight="1">
      <c r="A21" s="23"/>
      <c r="B21" s="17">
        <v>5</v>
      </c>
      <c r="C21" s="99" t="s">
        <v>60</v>
      </c>
      <c r="D21" s="100"/>
      <c r="E21" s="27"/>
      <c r="F21" s="27"/>
      <c r="G21" s="27"/>
    </row>
    <row r="22" spans="1:7" s="24" customFormat="1" ht="12.75" customHeight="1">
      <c r="A22" s="25" t="s">
        <v>62</v>
      </c>
      <c r="B22" s="23"/>
      <c r="C22" s="103" t="s">
        <v>63</v>
      </c>
      <c r="D22" s="104"/>
      <c r="E22" s="28">
        <f>SUM(E23:E31)</f>
        <v>4255000</v>
      </c>
      <c r="F22" s="28">
        <f>SUM(F23:F31)</f>
        <v>4468300</v>
      </c>
      <c r="G22" s="28">
        <f>SUM(G23:G31)</f>
        <v>4692200</v>
      </c>
    </row>
    <row r="23" spans="1:7" s="24" customFormat="1" ht="12.75" customHeight="1">
      <c r="A23" s="23"/>
      <c r="B23" s="17">
        <v>1</v>
      </c>
      <c r="C23" s="99" t="s">
        <v>64</v>
      </c>
      <c r="D23" s="100"/>
      <c r="E23" s="27"/>
      <c r="F23" s="27"/>
      <c r="G23" s="27"/>
    </row>
    <row r="24" spans="1:7" s="24" customFormat="1" ht="12.75" customHeight="1">
      <c r="A24" s="23"/>
      <c r="B24" s="17">
        <v>2</v>
      </c>
      <c r="C24" s="99" t="s">
        <v>65</v>
      </c>
      <c r="D24" s="100"/>
      <c r="E24" s="27">
        <f>SUM('KIRTASİYE ALIMI'!S10+'SU ALIMLARI'!S10+'TEMİZLİK MALZEMESİ ALIMLARI'!S10+'YAKACAK ALIMLARI'!S10+'AKARYAKIT VE YAĞ ALIMLARI'!S10+'ELEKTRİK ALIMLARI'!S10+'LABORATUVAR-KİMYEVİ-TEMRİNLİK '!S10+'DİĞER ÖZEL MALZEME ALIMLARI'!S10+'DİĞER TÜKETİM MAL MALZEMESİ ALI'!S10)</f>
        <v>338500</v>
      </c>
      <c r="F24" s="27">
        <f>SUM('KIRTASİYE ALIMI'!U10+'AKARYAKIT VE YAĞ ALIMLARI'!U10+'SU ALIMLARI'!U10+'TEMİZLİK MALZEMESİ ALIMLARI'!U10+'YAKACAK ALIMLARI'!U10+'ELEKTRİK ALIMLARI'!U10+'LABORATUVAR-KİMYEVİ-TEMRİNLİK '!U10+'DİĞER ÖZEL MALZEME ALIMLARI'!U10+'DİĞER TÜKETİM MAL MALZEMESİ ALI'!U10)</f>
        <v>355600</v>
      </c>
      <c r="G24" s="27">
        <f>SUM('KIRTASİYE ALIMI'!W10+'AKARYAKIT VE YAĞ ALIMLARI'!W10+'SU ALIMLARI'!W10+'TEMİZLİK MALZEMESİ ALIMLARI'!W10+'YAKACAK ALIMLARI'!W10+'ELEKTRİK ALIMLARI'!W10+'LABORATUVAR-KİMYEVİ-TEMRİNLİK '!W10+'DİĞER ÖZEL MALZEME ALIMLARI'!W10+'DİĞER TÜKETİM MAL MALZEMESİ ALI'!W10)</f>
        <v>373600</v>
      </c>
    </row>
    <row r="25" spans="1:7" s="24" customFormat="1" ht="12.75" customHeight="1">
      <c r="A25" s="23"/>
      <c r="B25" s="17">
        <v>3</v>
      </c>
      <c r="C25" s="99" t="s">
        <v>30</v>
      </c>
      <c r="D25" s="100"/>
      <c r="E25" s="27">
        <f>SUM('YURTİÇİ GEÇİCİ GÖREV YOLLUK'!S10+'YURTDIŞI GEÇİCİ GÖREV YOLLUK '!S10)</f>
        <v>11800</v>
      </c>
      <c r="F25" s="27">
        <f>SUM('YURTİÇİ GEÇİCİ GÖREV YOLLUK'!U10+'YURTDIŞI GEÇİCİ GÖREV YOLLUK '!U10)</f>
        <v>12500</v>
      </c>
      <c r="G25" s="27">
        <f>SUM('YURTİÇİ GEÇİCİ GÖREV YOLLUK'!W10+'YURTDIŞI GEÇİCİ GÖREV YOLLUK '!W10)</f>
        <v>13200</v>
      </c>
    </row>
    <row r="26" spans="1:7" s="24" customFormat="1" ht="12.75" customHeight="1">
      <c r="A26" s="23"/>
      <c r="B26" s="17">
        <v>4</v>
      </c>
      <c r="C26" s="99" t="s">
        <v>31</v>
      </c>
      <c r="D26" s="100"/>
      <c r="E26" s="27"/>
      <c r="F26" s="27"/>
      <c r="G26" s="27"/>
    </row>
    <row r="27" spans="1:7" s="24" customFormat="1" ht="12.75" customHeight="1">
      <c r="A27" s="23"/>
      <c r="B27" s="17">
        <v>5</v>
      </c>
      <c r="C27" s="99" t="s">
        <v>32</v>
      </c>
      <c r="D27" s="100"/>
      <c r="E27" s="27">
        <f>SUM('POSTA VE TELGRAF GİDERLERİ'!S10+'TELEFON VE ABONELİK GİDERLERİ'!S10+'MÜTEAHHİTLİK HİZMETLERİ'!S10)</f>
        <v>3879800</v>
      </c>
      <c r="F27" s="27">
        <f>SUM('POSTA VE TELGRAF GİDERLERİ'!U10+'TELEFON VE ABONELİK GİDERLERİ'!U10+'MÜTEAHHİTLİK HİZMETLERİ'!U10)</f>
        <v>4073900</v>
      </c>
      <c r="G27" s="27">
        <f>SUM('POSTA VE TELGRAF GİDERLERİ'!W10+'TELEFON VE ABONELİK GİDERLERİ'!W10+'MÜTEAHHİTLİK HİZMETLERİ'!W10)</f>
        <v>4277700</v>
      </c>
    </row>
    <row r="28" spans="1:7" s="24" customFormat="1" ht="12.75" customHeight="1">
      <c r="A28" s="23"/>
      <c r="B28" s="17">
        <v>6</v>
      </c>
      <c r="C28" s="99" t="s">
        <v>40</v>
      </c>
      <c r="D28" s="100"/>
      <c r="E28" s="27"/>
      <c r="F28" s="27"/>
      <c r="G28" s="27"/>
    </row>
    <row r="29" spans="1:7" s="24" customFormat="1" ht="12.75" customHeight="1">
      <c r="A29" s="23"/>
      <c r="B29" s="17">
        <v>7</v>
      </c>
      <c r="C29" s="99" t="s">
        <v>66</v>
      </c>
      <c r="D29" s="100"/>
      <c r="E29" s="27">
        <f>SUM('MAKİNE TEÇ.BAKIM ONARIM'!S10+'BÜRO VE İŞYERİ MAL ALIMI'!S10+'MAKİNE TEÇ ALIMI'!S10)</f>
        <v>24900</v>
      </c>
      <c r="F29" s="27">
        <f>SUM('MAKİNE TEÇ.BAKIM ONARIM'!U10+'BÜRO VE İŞYERİ MAL ALIMI'!U10+'MAKİNE TEÇ ALIMI'!U10)</f>
        <v>26300</v>
      </c>
      <c r="G29" s="27">
        <f>SUM('MAKİNE TEÇ.BAKIM ONARIM'!W10+'BÜRO VE İŞYERİ MAL ALIMI'!W10+'MAKİNE TEÇ ALIMI'!W10)</f>
        <v>27700</v>
      </c>
    </row>
    <row r="30" spans="1:7" s="24" customFormat="1" ht="12.75" customHeight="1">
      <c r="A30" s="23"/>
      <c r="B30" s="17">
        <v>8</v>
      </c>
      <c r="C30" s="99" t="s">
        <v>67</v>
      </c>
      <c r="D30" s="100"/>
      <c r="E30" s="27">
        <f>SUM('OKUL BAKIM VE ONARIM'!S10)</f>
        <v>0</v>
      </c>
      <c r="F30" s="27">
        <f>SUM('OKUL BAKIM VE ONARIM'!U10)</f>
        <v>0</v>
      </c>
      <c r="G30" s="27">
        <f>SUM('OKUL BAKIM VE ONARIM'!W10)</f>
        <v>0</v>
      </c>
    </row>
    <row r="31" spans="1:7" s="24" customFormat="1" ht="12.75" customHeight="1">
      <c r="A31" s="23"/>
      <c r="B31" s="17">
        <v>9</v>
      </c>
      <c r="C31" s="99" t="s">
        <v>33</v>
      </c>
      <c r="D31" s="100"/>
      <c r="E31" s="27"/>
      <c r="F31" s="27"/>
      <c r="G31" s="27"/>
    </row>
    <row r="32" spans="1:7" s="24" customFormat="1" ht="12.75" customHeight="1">
      <c r="A32" s="25" t="s">
        <v>25</v>
      </c>
      <c r="B32" s="23"/>
      <c r="C32" s="103" t="s">
        <v>50</v>
      </c>
      <c r="D32" s="104"/>
      <c r="E32" s="28">
        <f>SUM(E33:E35)</f>
        <v>0</v>
      </c>
      <c r="F32" s="28">
        <f>SUM(F33:F35)</f>
        <v>0</v>
      </c>
      <c r="G32" s="28">
        <f>SUM(G33:G35)</f>
        <v>0</v>
      </c>
    </row>
    <row r="33" spans="1:7" s="24" customFormat="1" ht="12.75" customHeight="1">
      <c r="A33" s="23"/>
      <c r="B33" s="17">
        <v>1</v>
      </c>
      <c r="C33" s="99" t="s">
        <v>68</v>
      </c>
      <c r="D33" s="100"/>
      <c r="E33" s="27"/>
      <c r="F33" s="27"/>
      <c r="G33" s="27"/>
    </row>
    <row r="34" spans="1:7" s="24" customFormat="1" ht="12.75" customHeight="1">
      <c r="A34" s="23"/>
      <c r="B34" s="17">
        <v>2</v>
      </c>
      <c r="C34" s="99" t="s">
        <v>69</v>
      </c>
      <c r="D34" s="100"/>
      <c r="E34" s="27"/>
      <c r="F34" s="27"/>
      <c r="G34" s="27"/>
    </row>
    <row r="35" spans="1:7" s="24" customFormat="1" ht="12.75" customHeight="1">
      <c r="A35" s="23"/>
      <c r="B35" s="17">
        <v>3</v>
      </c>
      <c r="C35" s="99" t="s">
        <v>70</v>
      </c>
      <c r="D35" s="100"/>
      <c r="E35" s="27"/>
      <c r="F35" s="27"/>
      <c r="G35" s="27"/>
    </row>
    <row r="36" spans="1:7" s="24" customFormat="1" ht="12.75" customHeight="1">
      <c r="A36" s="25" t="s">
        <v>71</v>
      </c>
      <c r="B36" s="23"/>
      <c r="C36" s="103" t="s">
        <v>72</v>
      </c>
      <c r="D36" s="104"/>
      <c r="E36" s="28">
        <f>SUM(E37:E42)</f>
        <v>0</v>
      </c>
      <c r="F36" s="28">
        <f>SUM(F37:F42)</f>
        <v>0</v>
      </c>
      <c r="G36" s="28">
        <f>SUM(G37:G42)</f>
        <v>0</v>
      </c>
    </row>
    <row r="37" spans="1:7" s="24" customFormat="1" ht="12.75" customHeight="1">
      <c r="A37" s="23"/>
      <c r="B37" s="17">
        <v>1</v>
      </c>
      <c r="C37" s="99" t="s">
        <v>73</v>
      </c>
      <c r="D37" s="100"/>
      <c r="E37" s="27"/>
      <c r="F37" s="27"/>
      <c r="G37" s="27"/>
    </row>
    <row r="38" spans="1:7" s="24" customFormat="1" ht="12.75" customHeight="1">
      <c r="A38" s="23"/>
      <c r="B38" s="17">
        <v>2</v>
      </c>
      <c r="C38" s="99" t="s">
        <v>74</v>
      </c>
      <c r="D38" s="100"/>
      <c r="E38" s="27"/>
      <c r="F38" s="27"/>
      <c r="G38" s="27"/>
    </row>
    <row r="39" spans="1:7" s="24" customFormat="1" ht="12.75" customHeight="1">
      <c r="A39" s="23"/>
      <c r="B39" s="17">
        <v>3</v>
      </c>
      <c r="C39" s="99" t="s">
        <v>75</v>
      </c>
      <c r="D39" s="100"/>
      <c r="E39" s="27"/>
      <c r="F39" s="27"/>
      <c r="G39" s="27"/>
    </row>
    <row r="40" spans="1:7" s="24" customFormat="1" ht="12.75" customHeight="1">
      <c r="A40" s="23"/>
      <c r="B40" s="17">
        <v>4</v>
      </c>
      <c r="C40" s="99" t="s">
        <v>76</v>
      </c>
      <c r="D40" s="100"/>
      <c r="E40" s="27"/>
      <c r="F40" s="27"/>
      <c r="G40" s="27"/>
    </row>
    <row r="41" spans="1:7" s="24" customFormat="1" ht="25.5" customHeight="1">
      <c r="A41" s="23"/>
      <c r="B41" s="17">
        <v>5</v>
      </c>
      <c r="C41" s="105" t="s">
        <v>77</v>
      </c>
      <c r="D41" s="106"/>
      <c r="E41" s="27"/>
      <c r="F41" s="27"/>
      <c r="G41" s="27"/>
    </row>
    <row r="42" spans="1:7" s="20" customFormat="1" ht="12.75" customHeight="1">
      <c r="A42" s="29"/>
      <c r="B42" s="17">
        <v>6</v>
      </c>
      <c r="C42" s="99" t="s">
        <v>78</v>
      </c>
      <c r="D42" s="100"/>
      <c r="E42" s="30"/>
      <c r="F42" s="30"/>
      <c r="G42" s="30"/>
    </row>
    <row r="43" spans="1:7" s="20" customFormat="1" ht="12.75" customHeight="1">
      <c r="A43" s="31" t="s">
        <v>79</v>
      </c>
      <c r="B43" s="23"/>
      <c r="C43" s="103" t="s">
        <v>34</v>
      </c>
      <c r="D43" s="104"/>
      <c r="E43" s="32">
        <f>SUM(E44:E52)</f>
        <v>0</v>
      </c>
      <c r="F43" s="32">
        <f>SUM(F44:F52)</f>
        <v>0</v>
      </c>
      <c r="G43" s="32">
        <f>SUM(G44:G52)</f>
        <v>0</v>
      </c>
    </row>
    <row r="44" spans="1:7" s="20" customFormat="1" ht="12.75" customHeight="1">
      <c r="A44" s="29"/>
      <c r="B44" s="17">
        <v>1</v>
      </c>
      <c r="C44" s="99" t="s">
        <v>80</v>
      </c>
      <c r="D44" s="100"/>
      <c r="E44" s="30"/>
      <c r="F44" s="30"/>
      <c r="G44" s="30"/>
    </row>
    <row r="45" spans="1:7" s="20" customFormat="1" ht="12.75" customHeight="1">
      <c r="A45" s="29"/>
      <c r="B45" s="17">
        <v>2</v>
      </c>
      <c r="C45" s="99" t="s">
        <v>81</v>
      </c>
      <c r="D45" s="100"/>
      <c r="E45" s="30"/>
      <c r="F45" s="30"/>
      <c r="G45" s="30"/>
    </row>
    <row r="46" spans="1:7" s="20" customFormat="1" ht="12.75" customHeight="1">
      <c r="A46" s="29"/>
      <c r="B46" s="17">
        <v>3</v>
      </c>
      <c r="C46" s="99" t="s">
        <v>35</v>
      </c>
      <c r="D46" s="100"/>
      <c r="E46" s="30"/>
      <c r="F46" s="30"/>
      <c r="G46" s="30"/>
    </row>
    <row r="47" spans="1:7" s="20" customFormat="1" ht="12.75" customHeight="1">
      <c r="A47" s="29"/>
      <c r="B47" s="17">
        <v>4</v>
      </c>
      <c r="C47" s="99" t="s">
        <v>36</v>
      </c>
      <c r="D47" s="100"/>
      <c r="E47" s="30"/>
      <c r="F47" s="30"/>
      <c r="G47" s="30"/>
    </row>
    <row r="48" spans="1:7" s="20" customFormat="1" ht="12.75" customHeight="1">
      <c r="A48" s="29"/>
      <c r="B48" s="17">
        <v>5</v>
      </c>
      <c r="C48" s="99" t="s">
        <v>82</v>
      </c>
      <c r="D48" s="100"/>
      <c r="E48" s="30"/>
      <c r="F48" s="30"/>
      <c r="G48" s="30"/>
    </row>
    <row r="49" spans="1:7" s="20" customFormat="1" ht="12.75" customHeight="1">
      <c r="A49" s="29"/>
      <c r="B49" s="17">
        <v>6</v>
      </c>
      <c r="C49" s="99" t="s">
        <v>83</v>
      </c>
      <c r="D49" s="100"/>
      <c r="E49" s="30"/>
      <c r="F49" s="30"/>
      <c r="G49" s="30"/>
    </row>
    <row r="50" spans="1:7" s="20" customFormat="1" ht="12.75" customHeight="1">
      <c r="A50" s="33"/>
      <c r="B50" s="17">
        <v>7</v>
      </c>
      <c r="C50" s="99" t="s">
        <v>84</v>
      </c>
      <c r="D50" s="100"/>
      <c r="E50" s="30"/>
      <c r="F50" s="30"/>
      <c r="G50" s="30"/>
    </row>
    <row r="51" spans="1:7" s="20" customFormat="1" ht="12.75" customHeight="1">
      <c r="A51" s="33"/>
      <c r="B51" s="17">
        <v>8</v>
      </c>
      <c r="C51" s="99" t="s">
        <v>85</v>
      </c>
      <c r="D51" s="100"/>
      <c r="E51" s="30"/>
      <c r="F51" s="30"/>
      <c r="G51" s="30"/>
    </row>
    <row r="52" spans="1:7" s="20" customFormat="1" ht="12.75" customHeight="1">
      <c r="A52" s="33"/>
      <c r="B52" s="17">
        <v>9</v>
      </c>
      <c r="C52" s="99" t="s">
        <v>86</v>
      </c>
      <c r="D52" s="100"/>
      <c r="E52" s="30"/>
      <c r="F52" s="30"/>
      <c r="G52" s="30"/>
    </row>
    <row r="53" spans="1:7" s="20" customFormat="1" ht="12.75" customHeight="1">
      <c r="A53" s="34" t="s">
        <v>87</v>
      </c>
      <c r="B53" s="23"/>
      <c r="C53" s="103" t="s">
        <v>52</v>
      </c>
      <c r="D53" s="104"/>
      <c r="E53" s="32">
        <f>SUM(E54:E55)</f>
        <v>0</v>
      </c>
      <c r="F53" s="32">
        <f>SUM(F54:F55)</f>
        <v>0</v>
      </c>
      <c r="G53" s="32">
        <f>SUM(G54:G55)</f>
        <v>0</v>
      </c>
    </row>
    <row r="54" spans="1:7" s="20" customFormat="1" ht="12.75" customHeight="1">
      <c r="A54" s="35"/>
      <c r="B54" s="17">
        <v>1</v>
      </c>
      <c r="C54" s="105" t="s">
        <v>88</v>
      </c>
      <c r="D54" s="106"/>
      <c r="E54" s="30"/>
      <c r="F54" s="30"/>
      <c r="G54" s="30"/>
    </row>
    <row r="55" spans="1:7" s="20" customFormat="1" ht="12.75" customHeight="1">
      <c r="A55" s="35"/>
      <c r="B55" s="17">
        <v>2</v>
      </c>
      <c r="C55" s="99" t="s">
        <v>89</v>
      </c>
      <c r="D55" s="100"/>
      <c r="E55" s="30"/>
      <c r="F55" s="30"/>
      <c r="G55" s="30"/>
    </row>
    <row r="56" spans="1:7" s="20" customFormat="1" ht="12.75" customHeight="1">
      <c r="A56" s="34" t="s">
        <v>90</v>
      </c>
      <c r="B56" s="23"/>
      <c r="C56" s="103" t="s">
        <v>91</v>
      </c>
      <c r="D56" s="104"/>
      <c r="E56" s="32">
        <f>SUM(E57:E58)</f>
        <v>0</v>
      </c>
      <c r="F56" s="32">
        <f>SUM(F57:F58)</f>
        <v>0</v>
      </c>
      <c r="G56" s="32">
        <f>SUM(G57:G58)</f>
        <v>0</v>
      </c>
    </row>
    <row r="57" spans="1:7" s="20" customFormat="1" ht="12.75" customHeight="1">
      <c r="A57" s="35"/>
      <c r="B57" s="17">
        <v>1</v>
      </c>
      <c r="C57" s="99" t="s">
        <v>92</v>
      </c>
      <c r="D57" s="100"/>
      <c r="E57" s="30"/>
      <c r="F57" s="30"/>
      <c r="G57" s="30"/>
    </row>
    <row r="58" spans="1:7" s="20" customFormat="1" ht="12.75" customHeight="1">
      <c r="A58" s="35"/>
      <c r="B58" s="17">
        <v>2</v>
      </c>
      <c r="C58" s="99" t="s">
        <v>93</v>
      </c>
      <c r="D58" s="100"/>
      <c r="E58" s="30"/>
      <c r="F58" s="30"/>
      <c r="G58" s="30"/>
    </row>
    <row r="59" spans="1:7" s="20" customFormat="1" ht="12.75" customHeight="1">
      <c r="A59" s="34" t="s">
        <v>94</v>
      </c>
      <c r="B59" s="23"/>
      <c r="C59" s="103" t="s">
        <v>54</v>
      </c>
      <c r="D59" s="104"/>
      <c r="E59" s="32">
        <f>SUM(E60:E68)</f>
        <v>0</v>
      </c>
      <c r="F59" s="32">
        <f>SUM(F60:F68)</f>
        <v>0</v>
      </c>
      <c r="G59" s="32">
        <f>SUM(G60:G68)</f>
        <v>0</v>
      </c>
    </row>
    <row r="60" spans="1:7" s="20" customFormat="1" ht="12.75" customHeight="1">
      <c r="A60" s="35"/>
      <c r="B60" s="17">
        <v>1</v>
      </c>
      <c r="C60" s="99" t="s">
        <v>95</v>
      </c>
      <c r="D60" s="100"/>
      <c r="E60" s="30"/>
      <c r="F60" s="30"/>
      <c r="G60" s="30"/>
    </row>
    <row r="61" spans="1:7" s="20" customFormat="1" ht="12.75" customHeight="1">
      <c r="A61" s="35"/>
      <c r="B61" s="17">
        <v>2</v>
      </c>
      <c r="C61" s="99" t="s">
        <v>96</v>
      </c>
      <c r="D61" s="100"/>
      <c r="E61" s="30"/>
      <c r="F61" s="30"/>
      <c r="G61" s="30"/>
    </row>
    <row r="62" spans="1:7" s="20" customFormat="1" ht="12.75" customHeight="1">
      <c r="A62" s="35"/>
      <c r="B62" s="17">
        <v>3</v>
      </c>
      <c r="C62" s="99" t="s">
        <v>97</v>
      </c>
      <c r="D62" s="100"/>
      <c r="E62" s="30"/>
      <c r="F62" s="30"/>
      <c r="G62" s="30"/>
    </row>
    <row r="63" spans="1:7" s="20" customFormat="1" ht="12.75" customHeight="1">
      <c r="A63" s="35"/>
      <c r="B63" s="17">
        <v>4</v>
      </c>
      <c r="C63" s="99" t="s">
        <v>98</v>
      </c>
      <c r="D63" s="100"/>
      <c r="E63" s="30"/>
      <c r="F63" s="30"/>
      <c r="G63" s="30"/>
    </row>
    <row r="64" spans="1:7" s="20" customFormat="1" ht="12.75" customHeight="1">
      <c r="A64" s="35"/>
      <c r="B64" s="17">
        <v>5</v>
      </c>
      <c r="C64" s="99" t="s">
        <v>99</v>
      </c>
      <c r="D64" s="100"/>
      <c r="E64" s="30"/>
      <c r="F64" s="30"/>
      <c r="G64" s="30"/>
    </row>
    <row r="65" spans="1:7" s="20" customFormat="1" ht="12.75" customHeight="1">
      <c r="A65" s="35"/>
      <c r="B65" s="17">
        <v>6</v>
      </c>
      <c r="C65" s="99" t="s">
        <v>100</v>
      </c>
      <c r="D65" s="100"/>
      <c r="E65" s="30"/>
      <c r="F65" s="30"/>
      <c r="G65" s="30"/>
    </row>
    <row r="66" spans="1:7" s="20" customFormat="1" ht="12.75" customHeight="1">
      <c r="A66" s="35"/>
      <c r="B66" s="17">
        <v>7</v>
      </c>
      <c r="C66" s="99" t="s">
        <v>101</v>
      </c>
      <c r="D66" s="100"/>
      <c r="E66" s="30"/>
      <c r="F66" s="30"/>
      <c r="G66" s="30"/>
    </row>
    <row r="67" spans="1:7" s="20" customFormat="1" ht="12.75" customHeight="1">
      <c r="A67" s="35"/>
      <c r="B67" s="17">
        <v>8</v>
      </c>
      <c r="C67" s="99" t="s">
        <v>102</v>
      </c>
      <c r="D67" s="100"/>
      <c r="E67" s="30"/>
      <c r="F67" s="30"/>
      <c r="G67" s="30"/>
    </row>
    <row r="68" spans="1:7" s="20" customFormat="1" ht="12.75" customHeight="1">
      <c r="A68" s="35"/>
      <c r="B68" s="17">
        <v>9</v>
      </c>
      <c r="C68" s="99" t="s">
        <v>103</v>
      </c>
      <c r="D68" s="100"/>
      <c r="E68" s="30"/>
      <c r="F68" s="30"/>
      <c r="G68" s="30"/>
    </row>
    <row r="69" spans="1:7" s="20" customFormat="1" ht="12.75" customHeight="1">
      <c r="A69" s="33"/>
      <c r="B69" s="23"/>
      <c r="C69" s="101" t="s">
        <v>104</v>
      </c>
      <c r="D69" s="102"/>
      <c r="E69" s="32">
        <f>SUM(E59,E56,E53,E43,E36,E32,E22,E16,E10)</f>
        <v>4552000</v>
      </c>
      <c r="F69" s="32">
        <f>SUM(F59,F56,F53,F43,F36,F32,F22,F16,F10)</f>
        <v>4781300</v>
      </c>
      <c r="G69" s="32">
        <f>SUM(G59,G56,G53,G43,G36,G32,G22,G16,G10)</f>
        <v>5021700</v>
      </c>
    </row>
  </sheetData>
  <sheetProtection/>
  <mergeCells count="66">
    <mergeCell ref="A1:E1"/>
    <mergeCell ref="A2:E2"/>
    <mergeCell ref="A3:E3"/>
    <mergeCell ref="A4:A6"/>
    <mergeCell ref="A9:B9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8:D68"/>
    <mergeCell ref="C69:D69"/>
    <mergeCell ref="C64:D64"/>
    <mergeCell ref="C65:D65"/>
    <mergeCell ref="C66:D66"/>
    <mergeCell ref="C67:D67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0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63" t="s">
        <v>0</v>
      </c>
      <c r="B9" s="64" t="s">
        <v>1</v>
      </c>
      <c r="C9" s="64" t="s">
        <v>2</v>
      </c>
      <c r="D9" s="64" t="s">
        <v>3</v>
      </c>
      <c r="E9" s="65" t="s">
        <v>0</v>
      </c>
      <c r="F9" s="65" t="s">
        <v>1</v>
      </c>
      <c r="G9" s="65" t="s">
        <v>2</v>
      </c>
      <c r="H9" s="65" t="s">
        <v>3</v>
      </c>
      <c r="I9" s="66" t="s">
        <v>0</v>
      </c>
      <c r="J9" s="64" t="s">
        <v>0</v>
      </c>
      <c r="K9" s="64" t="s">
        <v>1</v>
      </c>
      <c r="L9" s="64" t="s">
        <v>2</v>
      </c>
      <c r="M9" s="64" t="s">
        <v>3</v>
      </c>
      <c r="N9" s="190"/>
      <c r="O9" s="190"/>
      <c r="P9" s="190"/>
      <c r="Q9" s="190"/>
      <c r="R9" s="190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31.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69">
        <v>2</v>
      </c>
      <c r="J10" s="68">
        <v>3</v>
      </c>
      <c r="K10" s="69">
        <v>5</v>
      </c>
      <c r="L10" s="69">
        <v>2</v>
      </c>
      <c r="M10" s="68">
        <v>2</v>
      </c>
      <c r="N10" s="191" t="s">
        <v>148</v>
      </c>
      <c r="O10" s="191"/>
      <c r="P10" s="191"/>
      <c r="Q10" s="191"/>
      <c r="R10" s="191"/>
      <c r="S10" s="188">
        <f>CEILING(M27,100)</f>
        <v>3600</v>
      </c>
      <c r="T10" s="188"/>
      <c r="U10" s="188">
        <f>CEILING(S10*1.05,100)</f>
        <v>3800</v>
      </c>
      <c r="V10" s="188"/>
      <c r="W10" s="188">
        <f>CEILING(U10*1.05,100)</f>
        <v>4000</v>
      </c>
      <c r="X10" s="189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pans="2:18" s="2" customFormat="1" ht="19.5" customHeight="1">
      <c r="B15" s="163" t="s">
        <v>160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2:18" s="2" customFormat="1" ht="12.75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2:18" s="2" customFormat="1" ht="12.75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2:18" s="2" customFormat="1" ht="18.75" customHeight="1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</row>
    <row r="19" s="2" customFormat="1" ht="12.75"/>
    <row r="20" spans="1:15" s="2" customFormat="1" ht="12.75" customHeight="1">
      <c r="A20" s="162" t="s">
        <v>108</v>
      </c>
      <c r="B20" s="162"/>
      <c r="C20" s="162"/>
      <c r="D20" s="36"/>
      <c r="E20" s="162" t="s">
        <v>109</v>
      </c>
      <c r="F20" s="162"/>
      <c r="G20" s="36"/>
      <c r="H20" s="162" t="s">
        <v>127</v>
      </c>
      <c r="I20" s="162"/>
      <c r="J20" s="162" t="s">
        <v>128</v>
      </c>
      <c r="K20" s="162">
        <v>12</v>
      </c>
      <c r="L20" s="36"/>
      <c r="M20" s="162" t="s">
        <v>117</v>
      </c>
      <c r="N20" s="162"/>
      <c r="O20" s="56"/>
    </row>
    <row r="21" spans="1:15" s="2" customFormat="1" ht="12.75">
      <c r="A21" s="162"/>
      <c r="B21" s="162"/>
      <c r="C21" s="162"/>
      <c r="D21" s="36"/>
      <c r="E21" s="162"/>
      <c r="F21" s="162"/>
      <c r="G21" s="36"/>
      <c r="H21" s="162"/>
      <c r="I21" s="162"/>
      <c r="J21" s="162"/>
      <c r="K21" s="162"/>
      <c r="L21" s="36"/>
      <c r="M21" s="162"/>
      <c r="N21" s="162"/>
      <c r="O21" s="56"/>
    </row>
    <row r="22" spans="1:15" s="2" customFormat="1" ht="12.75">
      <c r="A22" s="161" t="s">
        <v>169</v>
      </c>
      <c r="B22" s="161"/>
      <c r="C22" s="161"/>
      <c r="E22" s="185">
        <v>1</v>
      </c>
      <c r="F22" s="185"/>
      <c r="H22" s="159">
        <v>100</v>
      </c>
      <c r="I22" s="159"/>
      <c r="J22" s="54"/>
      <c r="K22" s="39">
        <v>12</v>
      </c>
      <c r="M22" s="159">
        <f>SUM(E22*H22*K22)</f>
        <v>1200</v>
      </c>
      <c r="N22" s="159"/>
      <c r="O22" s="54"/>
    </row>
    <row r="23" spans="1:15" s="2" customFormat="1" ht="12.75">
      <c r="A23" s="161" t="s">
        <v>149</v>
      </c>
      <c r="B23" s="161"/>
      <c r="C23" s="161"/>
      <c r="E23" s="185">
        <v>1</v>
      </c>
      <c r="F23" s="185"/>
      <c r="H23" s="159">
        <v>100</v>
      </c>
      <c r="I23" s="159"/>
      <c r="J23" s="54"/>
      <c r="K23" s="39">
        <v>12</v>
      </c>
      <c r="M23" s="159">
        <f>SUM(E23*H23*K23)</f>
        <v>1200</v>
      </c>
      <c r="N23" s="159"/>
      <c r="O23" s="54"/>
    </row>
    <row r="24" spans="1:15" s="2" customFormat="1" ht="12.75">
      <c r="A24" s="161" t="s">
        <v>150</v>
      </c>
      <c r="B24" s="161"/>
      <c r="C24" s="161"/>
      <c r="E24" s="185">
        <v>1</v>
      </c>
      <c r="F24" s="185"/>
      <c r="H24" s="159">
        <v>100</v>
      </c>
      <c r="I24" s="159"/>
      <c r="J24" s="54"/>
      <c r="K24" s="39">
        <v>12</v>
      </c>
      <c r="M24" s="159">
        <f>SUM(E24*H24*K24)</f>
        <v>1200</v>
      </c>
      <c r="N24" s="159"/>
      <c r="O24" s="54"/>
    </row>
    <row r="25" spans="1:18" s="2" customFormat="1" ht="12.75">
      <c r="A25" s="161"/>
      <c r="B25" s="161"/>
      <c r="C25" s="161"/>
      <c r="E25" s="185"/>
      <c r="F25" s="185"/>
      <c r="H25" s="159"/>
      <c r="I25" s="159"/>
      <c r="J25" s="54"/>
      <c r="K25" s="39"/>
      <c r="M25" s="159"/>
      <c r="N25" s="159"/>
      <c r="P25" s="159"/>
      <c r="Q25" s="159"/>
      <c r="R25" s="159"/>
    </row>
    <row r="26" s="2" customFormat="1" ht="12.75"/>
    <row r="27" spans="10:14" s="2" customFormat="1" ht="12.75">
      <c r="J27" s="120" t="s">
        <v>129</v>
      </c>
      <c r="K27" s="120"/>
      <c r="L27" s="120"/>
      <c r="M27" s="166">
        <f>SUM(M22:N25)</f>
        <v>3600</v>
      </c>
      <c r="N27" s="166"/>
    </row>
    <row r="28" s="2" customFormat="1" ht="12.75"/>
    <row r="29" s="2" customFormat="1" ht="12.75"/>
    <row r="30" spans="16:18" s="2" customFormat="1" ht="12.75">
      <c r="P30" s="49"/>
      <c r="Q30" s="49"/>
      <c r="R30" s="49"/>
    </row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46">
    <mergeCell ref="M27:N27"/>
    <mergeCell ref="A22:C22"/>
    <mergeCell ref="P25:R25"/>
    <mergeCell ref="B15:R18"/>
    <mergeCell ref="H20:I21"/>
    <mergeCell ref="H22:I22"/>
    <mergeCell ref="H23:I23"/>
    <mergeCell ref="M20:N21"/>
    <mergeCell ref="M22:N22"/>
    <mergeCell ref="M23:N23"/>
    <mergeCell ref="J27:L27"/>
    <mergeCell ref="E23:F23"/>
    <mergeCell ref="E24:F24"/>
    <mergeCell ref="E25:F25"/>
    <mergeCell ref="E22:F22"/>
    <mergeCell ref="H24:I24"/>
    <mergeCell ref="H25:I25"/>
    <mergeCell ref="U6:V6"/>
    <mergeCell ref="N10:R10"/>
    <mergeCell ref="S10:T10"/>
    <mergeCell ref="U10:V10"/>
    <mergeCell ref="A24:C24"/>
    <mergeCell ref="A25:C25"/>
    <mergeCell ref="M24:N24"/>
    <mergeCell ref="M25:N25"/>
    <mergeCell ref="A23:C23"/>
    <mergeCell ref="E20:F21"/>
    <mergeCell ref="A3:T3"/>
    <mergeCell ref="E5:Q5"/>
    <mergeCell ref="S6:T6"/>
    <mergeCell ref="W9:X9"/>
    <mergeCell ref="J7:M8"/>
    <mergeCell ref="W6:X6"/>
    <mergeCell ref="N7:R9"/>
    <mergeCell ref="A5:C5"/>
    <mergeCell ref="S7:X8"/>
    <mergeCell ref="S9:T9"/>
    <mergeCell ref="A20:C21"/>
    <mergeCell ref="W10:X10"/>
    <mergeCell ref="A13:G13"/>
    <mergeCell ref="A7:D8"/>
    <mergeCell ref="E7:H8"/>
    <mergeCell ref="U9:V9"/>
    <mergeCell ref="J20:J21"/>
    <mergeCell ref="K20:K21"/>
    <mergeCell ref="I7:I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4"/>
  <sheetViews>
    <sheetView zoomScalePageLayoutView="0" workbookViewId="0" topLeftCell="A1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63" t="s">
        <v>0</v>
      </c>
      <c r="B9" s="64" t="s">
        <v>1</v>
      </c>
      <c r="C9" s="64" t="s">
        <v>2</v>
      </c>
      <c r="D9" s="64" t="s">
        <v>3</v>
      </c>
      <c r="E9" s="65" t="s">
        <v>0</v>
      </c>
      <c r="F9" s="65" t="s">
        <v>1</v>
      </c>
      <c r="G9" s="65" t="s">
        <v>2</v>
      </c>
      <c r="H9" s="65" t="s">
        <v>3</v>
      </c>
      <c r="I9" s="66" t="s">
        <v>0</v>
      </c>
      <c r="J9" s="64" t="s">
        <v>0</v>
      </c>
      <c r="K9" s="64" t="s">
        <v>1</v>
      </c>
      <c r="L9" s="64" t="s">
        <v>2</v>
      </c>
      <c r="M9" s="64" t="s">
        <v>3</v>
      </c>
      <c r="N9" s="190"/>
      <c r="O9" s="190"/>
      <c r="P9" s="190"/>
      <c r="Q9" s="190"/>
      <c r="R9" s="190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32.2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69">
        <f>SUM('KURUMSAL KOD'!F9)</f>
        <v>4</v>
      </c>
      <c r="G10" s="69">
        <f>SUM('KURUMSAL KOD'!G9)</f>
        <v>1</v>
      </c>
      <c r="H10" s="67">
        <f>SUM('KURUMSAL KOD'!H9)</f>
        <v>7</v>
      </c>
      <c r="I10" s="69">
        <v>2</v>
      </c>
      <c r="J10" s="68">
        <v>3</v>
      </c>
      <c r="K10" s="69">
        <v>7</v>
      </c>
      <c r="L10" s="69">
        <v>1</v>
      </c>
      <c r="M10" s="68">
        <v>1</v>
      </c>
      <c r="N10" s="191" t="s">
        <v>192</v>
      </c>
      <c r="O10" s="191"/>
      <c r="P10" s="191"/>
      <c r="Q10" s="191"/>
      <c r="R10" s="191"/>
      <c r="S10" s="188">
        <f>CEILING(M24,100)</f>
        <v>10400</v>
      </c>
      <c r="T10" s="188"/>
      <c r="U10" s="188">
        <f>CEILING(S10*1.05,100)</f>
        <v>11000</v>
      </c>
      <c r="V10" s="188"/>
      <c r="W10" s="188">
        <f>CEILING(U10*1.05,100)</f>
        <v>11600</v>
      </c>
      <c r="X10" s="189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="2" customFormat="1" ht="12.75"/>
    <row r="16" s="2" customFormat="1" ht="12.75"/>
    <row r="17" spans="2:14" s="2" customFormat="1" ht="12.75">
      <c r="B17" s="120" t="s">
        <v>144</v>
      </c>
      <c r="C17" s="120"/>
      <c r="D17" s="120"/>
      <c r="E17" s="120"/>
      <c r="G17" s="120" t="s">
        <v>145</v>
      </c>
      <c r="H17" s="120"/>
      <c r="J17" s="162" t="s">
        <v>110</v>
      </c>
      <c r="K17" s="162"/>
      <c r="L17" s="48"/>
      <c r="M17" s="162" t="s">
        <v>146</v>
      </c>
      <c r="N17" s="162"/>
    </row>
    <row r="18" spans="2:14" s="2" customFormat="1" ht="12.75">
      <c r="B18" s="193" t="s">
        <v>193</v>
      </c>
      <c r="C18" s="161"/>
      <c r="D18" s="161"/>
      <c r="E18" s="161"/>
      <c r="F18" s="161"/>
      <c r="G18" s="159">
        <v>20</v>
      </c>
      <c r="H18" s="159"/>
      <c r="I18" s="37"/>
      <c r="J18" s="164">
        <v>300</v>
      </c>
      <c r="K18" s="164"/>
      <c r="L18" s="54"/>
      <c r="M18" s="159">
        <f>SUM(G18*J18)</f>
        <v>6000</v>
      </c>
      <c r="N18" s="159"/>
    </row>
    <row r="19" spans="2:14" s="2" customFormat="1" ht="12.75">
      <c r="B19" s="193" t="s">
        <v>194</v>
      </c>
      <c r="C19" s="161"/>
      <c r="D19" s="161"/>
      <c r="E19" s="161"/>
      <c r="F19" s="161"/>
      <c r="G19" s="159">
        <v>20</v>
      </c>
      <c r="H19" s="159"/>
      <c r="I19" s="37"/>
      <c r="J19" s="164">
        <v>220</v>
      </c>
      <c r="K19" s="164"/>
      <c r="L19" s="54"/>
      <c r="M19" s="159">
        <f>SUM(G19*J19)</f>
        <v>4400</v>
      </c>
      <c r="N19" s="159"/>
    </row>
    <row r="20" spans="2:14" s="2" customFormat="1" ht="12.75">
      <c r="B20" s="161"/>
      <c r="C20" s="161"/>
      <c r="D20" s="161"/>
      <c r="E20" s="161"/>
      <c r="F20" s="161"/>
      <c r="G20" s="159"/>
      <c r="H20" s="159"/>
      <c r="J20" s="164"/>
      <c r="K20" s="164"/>
      <c r="L20" s="54"/>
      <c r="M20" s="159"/>
      <c r="N20" s="159"/>
    </row>
    <row r="21" spans="2:14" s="2" customFormat="1" ht="12.75">
      <c r="B21" s="161"/>
      <c r="C21" s="161"/>
      <c r="D21" s="161"/>
      <c r="E21" s="161"/>
      <c r="F21" s="161"/>
      <c r="G21" s="159"/>
      <c r="H21" s="159"/>
      <c r="J21" s="164"/>
      <c r="K21" s="164"/>
      <c r="L21" s="54"/>
      <c r="M21" s="159"/>
      <c r="N21" s="159"/>
    </row>
    <row r="22" spans="2:14" s="2" customFormat="1" ht="12.75">
      <c r="B22" s="161"/>
      <c r="C22" s="161"/>
      <c r="D22" s="161"/>
      <c r="E22" s="161"/>
      <c r="F22" s="161"/>
      <c r="G22" s="159"/>
      <c r="H22" s="159"/>
      <c r="J22" s="164"/>
      <c r="K22" s="164"/>
      <c r="L22" s="54"/>
      <c r="M22" s="159"/>
      <c r="N22" s="159"/>
    </row>
    <row r="23" spans="2:14" s="2" customFormat="1" ht="12.75">
      <c r="B23" s="161"/>
      <c r="C23" s="161"/>
      <c r="D23" s="161"/>
      <c r="E23" s="161"/>
      <c r="F23" s="161"/>
      <c r="G23" s="159"/>
      <c r="H23" s="159"/>
      <c r="J23" s="164"/>
      <c r="K23" s="164"/>
      <c r="L23" s="54"/>
      <c r="M23" s="159"/>
      <c r="N23" s="159"/>
    </row>
    <row r="24" spans="10:14" s="2" customFormat="1" ht="12.75">
      <c r="J24" s="157" t="s">
        <v>117</v>
      </c>
      <c r="K24" s="157"/>
      <c r="L24" s="157"/>
      <c r="M24" s="166">
        <f>SUM(M18:N23)</f>
        <v>10400</v>
      </c>
      <c r="N24" s="166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sheetProtection/>
  <mergeCells count="50">
    <mergeCell ref="A5:C5"/>
    <mergeCell ref="U6:V6"/>
    <mergeCell ref="E7:H8"/>
    <mergeCell ref="J7:M8"/>
    <mergeCell ref="I7:I8"/>
    <mergeCell ref="W10:X10"/>
    <mergeCell ref="U9:V9"/>
    <mergeCell ref="W9:X9"/>
    <mergeCell ref="W6:X6"/>
    <mergeCell ref="A7:D8"/>
    <mergeCell ref="A13:G13"/>
    <mergeCell ref="B17:E17"/>
    <mergeCell ref="G17:H17"/>
    <mergeCell ref="J17:K17"/>
    <mergeCell ref="M17:N17"/>
    <mergeCell ref="U10:V10"/>
    <mergeCell ref="S10:T10"/>
    <mergeCell ref="N10:R10"/>
    <mergeCell ref="G18:H18"/>
    <mergeCell ref="J18:K18"/>
    <mergeCell ref="M18:N18"/>
    <mergeCell ref="B20:F20"/>
    <mergeCell ref="G20:H20"/>
    <mergeCell ref="J20:K20"/>
    <mergeCell ref="B19:F19"/>
    <mergeCell ref="G19:H19"/>
    <mergeCell ref="B18:F18"/>
    <mergeCell ref="B22:F22"/>
    <mergeCell ref="G22:H22"/>
    <mergeCell ref="J22:K22"/>
    <mergeCell ref="B21:F21"/>
    <mergeCell ref="G21:H21"/>
    <mergeCell ref="J21:K21"/>
    <mergeCell ref="J24:L24"/>
    <mergeCell ref="M24:N24"/>
    <mergeCell ref="J19:K19"/>
    <mergeCell ref="M19:N19"/>
    <mergeCell ref="M22:N22"/>
    <mergeCell ref="M21:N21"/>
    <mergeCell ref="M20:N20"/>
    <mergeCell ref="B23:F23"/>
    <mergeCell ref="G23:H23"/>
    <mergeCell ref="J23:K23"/>
    <mergeCell ref="M23:N23"/>
    <mergeCell ref="A3:T3"/>
    <mergeCell ref="E5:Q5"/>
    <mergeCell ref="S6:T6"/>
    <mergeCell ref="N7:R9"/>
    <mergeCell ref="S7:X8"/>
    <mergeCell ref="S9:T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2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63" t="s">
        <v>0</v>
      </c>
      <c r="B9" s="64" t="s">
        <v>1</v>
      </c>
      <c r="C9" s="64" t="s">
        <v>2</v>
      </c>
      <c r="D9" s="64" t="s">
        <v>3</v>
      </c>
      <c r="E9" s="65" t="s">
        <v>0</v>
      </c>
      <c r="F9" s="65" t="s">
        <v>1</v>
      </c>
      <c r="G9" s="65" t="s">
        <v>2</v>
      </c>
      <c r="H9" s="65" t="s">
        <v>3</v>
      </c>
      <c r="I9" s="66" t="s">
        <v>0</v>
      </c>
      <c r="J9" s="64" t="s">
        <v>0</v>
      </c>
      <c r="K9" s="64" t="s">
        <v>1</v>
      </c>
      <c r="L9" s="64" t="s">
        <v>2</v>
      </c>
      <c r="M9" s="64" t="s">
        <v>3</v>
      </c>
      <c r="N9" s="190"/>
      <c r="O9" s="190"/>
      <c r="P9" s="190"/>
      <c r="Q9" s="190"/>
      <c r="R9" s="190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32.2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69">
        <f>SUM('KURUMSAL KOD'!F9)</f>
        <v>4</v>
      </c>
      <c r="G10" s="69">
        <f>SUM('KURUMSAL KOD'!G9)</f>
        <v>1</v>
      </c>
      <c r="H10" s="67">
        <f>SUM('KURUMSAL KOD'!H9)</f>
        <v>7</v>
      </c>
      <c r="I10" s="69">
        <v>2</v>
      </c>
      <c r="J10" s="68">
        <v>3</v>
      </c>
      <c r="K10" s="69">
        <v>7</v>
      </c>
      <c r="L10" s="69">
        <v>1</v>
      </c>
      <c r="M10" s="68">
        <v>2</v>
      </c>
      <c r="N10" s="191" t="s">
        <v>195</v>
      </c>
      <c r="O10" s="191"/>
      <c r="P10" s="191"/>
      <c r="Q10" s="191"/>
      <c r="R10" s="191"/>
      <c r="S10" s="188">
        <f>CEILING(M22,100)</f>
        <v>13000</v>
      </c>
      <c r="T10" s="188"/>
      <c r="U10" s="188">
        <f>CEILING(S10*1.05,100)</f>
        <v>13700</v>
      </c>
      <c r="V10" s="188"/>
      <c r="W10" s="188">
        <f>CEILING(U10*1.05,100)</f>
        <v>14400</v>
      </c>
      <c r="X10" s="189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="2" customFormat="1" ht="12.75"/>
    <row r="16" spans="2:14" s="2" customFormat="1" ht="12.75">
      <c r="B16" s="120" t="s">
        <v>144</v>
      </c>
      <c r="C16" s="120"/>
      <c r="D16" s="120"/>
      <c r="E16" s="120"/>
      <c r="G16" s="120" t="s">
        <v>145</v>
      </c>
      <c r="H16" s="120"/>
      <c r="J16" s="162" t="s">
        <v>110</v>
      </c>
      <c r="K16" s="162"/>
      <c r="L16" s="48"/>
      <c r="M16" s="162" t="s">
        <v>146</v>
      </c>
      <c r="N16" s="162"/>
    </row>
    <row r="17" spans="2:14" s="2" customFormat="1" ht="12.75">
      <c r="B17" s="161" t="s">
        <v>151</v>
      </c>
      <c r="C17" s="161"/>
      <c r="D17" s="161"/>
      <c r="E17" s="161"/>
      <c r="F17" s="161"/>
      <c r="G17" s="159">
        <v>1</v>
      </c>
      <c r="H17" s="159"/>
      <c r="I17" s="37"/>
      <c r="J17" s="164">
        <v>12000</v>
      </c>
      <c r="K17" s="164"/>
      <c r="L17" s="54"/>
      <c r="M17" s="159">
        <f>SUM(G17*J17)</f>
        <v>12000</v>
      </c>
      <c r="N17" s="159"/>
    </row>
    <row r="18" spans="2:14" s="2" customFormat="1" ht="12.75">
      <c r="B18" s="193" t="s">
        <v>196</v>
      </c>
      <c r="C18" s="161"/>
      <c r="D18" s="161"/>
      <c r="E18" s="161"/>
      <c r="F18" s="161"/>
      <c r="G18" s="159">
        <v>30</v>
      </c>
      <c r="H18" s="159"/>
      <c r="I18" s="37"/>
      <c r="J18" s="164">
        <v>40</v>
      </c>
      <c r="K18" s="164"/>
      <c r="L18" s="54"/>
      <c r="M18" s="159">
        <v>1000</v>
      </c>
      <c r="N18" s="159"/>
    </row>
    <row r="19" spans="2:14" s="2" customFormat="1" ht="12.75">
      <c r="B19" s="161"/>
      <c r="C19" s="161"/>
      <c r="D19" s="161"/>
      <c r="E19" s="161"/>
      <c r="F19" s="161"/>
      <c r="G19" s="159"/>
      <c r="H19" s="159"/>
      <c r="J19" s="164"/>
      <c r="K19" s="164"/>
      <c r="L19" s="54"/>
      <c r="M19" s="159"/>
      <c r="N19" s="159"/>
    </row>
    <row r="20" spans="2:14" s="2" customFormat="1" ht="12.75">
      <c r="B20" s="161"/>
      <c r="C20" s="161"/>
      <c r="D20" s="161"/>
      <c r="E20" s="161"/>
      <c r="F20" s="161"/>
      <c r="G20" s="159"/>
      <c r="H20" s="159"/>
      <c r="J20" s="164"/>
      <c r="K20" s="164"/>
      <c r="L20" s="54"/>
      <c r="M20" s="159"/>
      <c r="N20" s="159"/>
    </row>
    <row r="21" spans="2:14" s="2" customFormat="1" ht="12.75">
      <c r="B21" s="161"/>
      <c r="C21" s="161"/>
      <c r="D21" s="161"/>
      <c r="E21" s="161"/>
      <c r="F21" s="161"/>
      <c r="G21" s="159"/>
      <c r="H21" s="159"/>
      <c r="J21" s="164"/>
      <c r="K21" s="164"/>
      <c r="L21" s="54"/>
      <c r="M21" s="159"/>
      <c r="N21" s="159"/>
    </row>
    <row r="22" spans="10:14" s="2" customFormat="1" ht="12.75">
      <c r="J22" s="157" t="s">
        <v>117</v>
      </c>
      <c r="K22" s="157"/>
      <c r="L22" s="157"/>
      <c r="M22" s="166">
        <f>SUM(M17:N21)</f>
        <v>13000</v>
      </c>
      <c r="N22" s="166"/>
    </row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</sheetData>
  <sheetProtection/>
  <mergeCells count="46">
    <mergeCell ref="A3:T3"/>
    <mergeCell ref="E5:Q5"/>
    <mergeCell ref="S6:T6"/>
    <mergeCell ref="N7:R9"/>
    <mergeCell ref="S7:X8"/>
    <mergeCell ref="A5:C5"/>
    <mergeCell ref="U6:V6"/>
    <mergeCell ref="I7:I8"/>
    <mergeCell ref="W6:X6"/>
    <mergeCell ref="S9:T9"/>
    <mergeCell ref="B21:F21"/>
    <mergeCell ref="J19:K19"/>
    <mergeCell ref="M19:N19"/>
    <mergeCell ref="J22:L22"/>
    <mergeCell ref="M22:N22"/>
    <mergeCell ref="M21:N21"/>
    <mergeCell ref="B20:F20"/>
    <mergeCell ref="B19:F19"/>
    <mergeCell ref="G21:H21"/>
    <mergeCell ref="J21:K21"/>
    <mergeCell ref="G20:H20"/>
    <mergeCell ref="J20:K20"/>
    <mergeCell ref="M20:N20"/>
    <mergeCell ref="G19:H19"/>
    <mergeCell ref="J7:M8"/>
    <mergeCell ref="J18:K18"/>
    <mergeCell ref="M18:N18"/>
    <mergeCell ref="J16:K16"/>
    <mergeCell ref="M16:N16"/>
    <mergeCell ref="J17:K17"/>
    <mergeCell ref="A7:D8"/>
    <mergeCell ref="B18:F18"/>
    <mergeCell ref="G18:H18"/>
    <mergeCell ref="E7:H8"/>
    <mergeCell ref="A13:G13"/>
    <mergeCell ref="B16:E16"/>
    <mergeCell ref="G16:H16"/>
    <mergeCell ref="W10:X10"/>
    <mergeCell ref="W9:X9"/>
    <mergeCell ref="U10:V10"/>
    <mergeCell ref="B17:F17"/>
    <mergeCell ref="G17:H17"/>
    <mergeCell ref="S10:T10"/>
    <mergeCell ref="U9:V9"/>
    <mergeCell ref="N10:R10"/>
    <mergeCell ref="M17:N17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5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63" t="s">
        <v>0</v>
      </c>
      <c r="B9" s="64" t="s">
        <v>1</v>
      </c>
      <c r="C9" s="64" t="s">
        <v>2</v>
      </c>
      <c r="D9" s="64" t="s">
        <v>3</v>
      </c>
      <c r="E9" s="65" t="s">
        <v>0</v>
      </c>
      <c r="F9" s="65" t="s">
        <v>1</v>
      </c>
      <c r="G9" s="65" t="s">
        <v>2</v>
      </c>
      <c r="H9" s="65" t="s">
        <v>3</v>
      </c>
      <c r="I9" s="66" t="s">
        <v>0</v>
      </c>
      <c r="J9" s="64" t="s">
        <v>0</v>
      </c>
      <c r="K9" s="64" t="s">
        <v>1</v>
      </c>
      <c r="L9" s="64" t="s">
        <v>2</v>
      </c>
      <c r="M9" s="64" t="s">
        <v>3</v>
      </c>
      <c r="N9" s="190"/>
      <c r="O9" s="190"/>
      <c r="P9" s="190"/>
      <c r="Q9" s="190"/>
      <c r="R9" s="190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32.2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69">
        <v>2</v>
      </c>
      <c r="J10" s="68">
        <v>3</v>
      </c>
      <c r="K10" s="69">
        <v>7</v>
      </c>
      <c r="L10" s="69">
        <v>3</v>
      </c>
      <c r="M10" s="68">
        <v>2</v>
      </c>
      <c r="N10" s="191" t="s">
        <v>23</v>
      </c>
      <c r="O10" s="191"/>
      <c r="P10" s="191"/>
      <c r="Q10" s="191"/>
      <c r="R10" s="191"/>
      <c r="S10" s="188">
        <f>CEILING(M32,100)</f>
        <v>1500</v>
      </c>
      <c r="T10" s="188"/>
      <c r="U10" s="188">
        <f>CEILING(S10*1.05,100)</f>
        <v>1600</v>
      </c>
      <c r="V10" s="188"/>
      <c r="W10" s="188">
        <f>CEILING(U10*1.05,100)</f>
        <v>1700</v>
      </c>
      <c r="X10" s="189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="2" customFormat="1" ht="6.75" customHeight="1"/>
    <row r="16" spans="2:15" s="2" customFormat="1" ht="20.25" customHeight="1">
      <c r="B16" s="161" t="s">
        <v>161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2:21" s="2" customFormat="1" ht="21" customHeight="1"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48"/>
      <c r="R17" s="59"/>
      <c r="S17" s="59"/>
      <c r="T17" s="59"/>
      <c r="U17" s="59"/>
    </row>
    <row r="18" spans="2:15" s="2" customFormat="1" ht="19.5" customHeight="1"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</row>
    <row r="19" s="2" customFormat="1" ht="12.75"/>
    <row r="20" s="2" customFormat="1" ht="12.75"/>
    <row r="21" spans="2:14" s="2" customFormat="1" ht="12.75">
      <c r="B21" s="120" t="s">
        <v>144</v>
      </c>
      <c r="C21" s="120"/>
      <c r="D21" s="120"/>
      <c r="E21" s="120"/>
      <c r="G21" s="120" t="s">
        <v>145</v>
      </c>
      <c r="H21" s="120"/>
      <c r="J21" s="162" t="s">
        <v>110</v>
      </c>
      <c r="K21" s="162"/>
      <c r="L21" s="48"/>
      <c r="M21" s="162" t="s">
        <v>146</v>
      </c>
      <c r="N21" s="162"/>
    </row>
    <row r="22" spans="2:14" s="2" customFormat="1" ht="12.75">
      <c r="B22" s="161" t="s">
        <v>151</v>
      </c>
      <c r="C22" s="161"/>
      <c r="D22" s="161"/>
      <c r="E22" s="161"/>
      <c r="F22" s="161"/>
      <c r="G22" s="159">
        <v>1</v>
      </c>
      <c r="H22" s="159"/>
      <c r="I22" s="37"/>
      <c r="J22" s="164">
        <v>1500</v>
      </c>
      <c r="K22" s="164"/>
      <c r="L22" s="54"/>
      <c r="M22" s="159">
        <f>SUM(G22*J22)</f>
        <v>1500</v>
      </c>
      <c r="N22" s="159"/>
    </row>
    <row r="23" spans="2:14" s="2" customFormat="1" ht="12.75">
      <c r="B23" s="161" t="s">
        <v>152</v>
      </c>
      <c r="C23" s="161"/>
      <c r="D23" s="161"/>
      <c r="E23" s="161"/>
      <c r="F23" s="161"/>
      <c r="G23" s="159"/>
      <c r="H23" s="159"/>
      <c r="I23" s="37"/>
      <c r="J23" s="164"/>
      <c r="K23" s="164"/>
      <c r="L23" s="54"/>
      <c r="M23" s="159">
        <f>SUM(G23*J23)</f>
        <v>0</v>
      </c>
      <c r="N23" s="159"/>
    </row>
    <row r="24" spans="2:14" s="2" customFormat="1" ht="12.75">
      <c r="B24" s="161" t="s">
        <v>153</v>
      </c>
      <c r="C24" s="161"/>
      <c r="D24" s="161"/>
      <c r="E24" s="161"/>
      <c r="F24" s="161"/>
      <c r="G24" s="159"/>
      <c r="H24" s="159"/>
      <c r="J24" s="164"/>
      <c r="K24" s="164"/>
      <c r="L24" s="54"/>
      <c r="M24" s="159">
        <f aca="true" t="shared" si="0" ref="M24:M30">SUM(G24*J24)</f>
        <v>0</v>
      </c>
      <c r="N24" s="159"/>
    </row>
    <row r="25" spans="2:14" s="2" customFormat="1" ht="12.75">
      <c r="B25" s="161"/>
      <c r="C25" s="161"/>
      <c r="D25" s="161"/>
      <c r="E25" s="161"/>
      <c r="F25" s="161"/>
      <c r="G25" s="159"/>
      <c r="H25" s="159"/>
      <c r="J25" s="164"/>
      <c r="K25" s="164"/>
      <c r="L25" s="54"/>
      <c r="M25" s="159">
        <f t="shared" si="0"/>
        <v>0</v>
      </c>
      <c r="N25" s="159"/>
    </row>
    <row r="26" spans="2:14" s="2" customFormat="1" ht="12.75">
      <c r="B26" s="161"/>
      <c r="C26" s="161"/>
      <c r="D26" s="161"/>
      <c r="E26" s="161"/>
      <c r="F26" s="161"/>
      <c r="G26" s="159"/>
      <c r="H26" s="159"/>
      <c r="J26" s="164"/>
      <c r="K26" s="164"/>
      <c r="L26" s="54"/>
      <c r="M26" s="159">
        <f t="shared" si="0"/>
        <v>0</v>
      </c>
      <c r="N26" s="159"/>
    </row>
    <row r="27" spans="2:14" s="2" customFormat="1" ht="12.75">
      <c r="B27" s="161"/>
      <c r="C27" s="161"/>
      <c r="D27" s="161"/>
      <c r="E27" s="161"/>
      <c r="F27" s="161"/>
      <c r="G27" s="159"/>
      <c r="H27" s="159"/>
      <c r="J27" s="164"/>
      <c r="K27" s="164"/>
      <c r="L27" s="54"/>
      <c r="M27" s="159">
        <f t="shared" si="0"/>
        <v>0</v>
      </c>
      <c r="N27" s="159"/>
    </row>
    <row r="28" spans="2:14" s="2" customFormat="1" ht="12.75">
      <c r="B28" s="161"/>
      <c r="C28" s="161"/>
      <c r="D28" s="161"/>
      <c r="E28" s="161"/>
      <c r="F28" s="161"/>
      <c r="G28" s="159"/>
      <c r="H28" s="159"/>
      <c r="J28" s="164"/>
      <c r="K28" s="164"/>
      <c r="L28" s="54"/>
      <c r="M28" s="159">
        <f t="shared" si="0"/>
        <v>0</v>
      </c>
      <c r="N28" s="159"/>
    </row>
    <row r="29" spans="2:14" s="2" customFormat="1" ht="12.75">
      <c r="B29" s="161"/>
      <c r="C29" s="161"/>
      <c r="D29" s="161"/>
      <c r="E29" s="161"/>
      <c r="F29" s="161"/>
      <c r="G29" s="159"/>
      <c r="H29" s="159"/>
      <c r="J29" s="164"/>
      <c r="K29" s="164"/>
      <c r="L29" s="54"/>
      <c r="M29" s="159">
        <f t="shared" si="0"/>
        <v>0</v>
      </c>
      <c r="N29" s="159"/>
    </row>
    <row r="30" spans="2:14" s="2" customFormat="1" ht="12.75">
      <c r="B30" s="161"/>
      <c r="C30" s="161"/>
      <c r="D30" s="161"/>
      <c r="E30" s="161"/>
      <c r="F30" s="161"/>
      <c r="G30" s="159"/>
      <c r="H30" s="159"/>
      <c r="J30" s="164"/>
      <c r="K30" s="164"/>
      <c r="L30" s="54"/>
      <c r="M30" s="159">
        <f t="shared" si="0"/>
        <v>0</v>
      </c>
      <c r="N30" s="159"/>
    </row>
    <row r="31" s="2" customFormat="1" ht="12.75"/>
    <row r="32" spans="10:14" s="2" customFormat="1" ht="12.75">
      <c r="J32" s="157" t="s">
        <v>117</v>
      </c>
      <c r="K32" s="157"/>
      <c r="L32" s="157"/>
      <c r="M32" s="166">
        <f>SUM(M22:N31)</f>
        <v>1500</v>
      </c>
      <c r="N32" s="166"/>
    </row>
    <row r="33" s="2" customFormat="1" ht="12.75"/>
    <row r="34" s="2" customFormat="1" ht="12.75"/>
    <row r="35" s="2" customFormat="1" ht="12.75">
      <c r="B35" s="50" t="s">
        <v>154</v>
      </c>
    </row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63">
    <mergeCell ref="W10:X10"/>
    <mergeCell ref="J32:L32"/>
    <mergeCell ref="M32:N32"/>
    <mergeCell ref="A3:T3"/>
    <mergeCell ref="E5:Q5"/>
    <mergeCell ref="S6:T6"/>
    <mergeCell ref="N7:R9"/>
    <mergeCell ref="S7:X8"/>
    <mergeCell ref="S9:T9"/>
    <mergeCell ref="U9:V9"/>
    <mergeCell ref="W9:X9"/>
    <mergeCell ref="B30:F30"/>
    <mergeCell ref="G30:H30"/>
    <mergeCell ref="J30:K30"/>
    <mergeCell ref="M30:N30"/>
    <mergeCell ref="B29:F29"/>
    <mergeCell ref="G29:H29"/>
    <mergeCell ref="J29:K29"/>
    <mergeCell ref="M29:N29"/>
    <mergeCell ref="B28:F28"/>
    <mergeCell ref="G28:H28"/>
    <mergeCell ref="J28:K28"/>
    <mergeCell ref="M28:N28"/>
    <mergeCell ref="B27:F27"/>
    <mergeCell ref="G27:H27"/>
    <mergeCell ref="J27:K27"/>
    <mergeCell ref="M27:N27"/>
    <mergeCell ref="B26:F26"/>
    <mergeCell ref="G26:H26"/>
    <mergeCell ref="J26:K26"/>
    <mergeCell ref="M26:N26"/>
    <mergeCell ref="B25:F25"/>
    <mergeCell ref="G25:H25"/>
    <mergeCell ref="J25:K25"/>
    <mergeCell ref="M25:N25"/>
    <mergeCell ref="B24:F24"/>
    <mergeCell ref="G24:H24"/>
    <mergeCell ref="J24:K24"/>
    <mergeCell ref="M24:N24"/>
    <mergeCell ref="B23:F23"/>
    <mergeCell ref="G23:H23"/>
    <mergeCell ref="J23:K23"/>
    <mergeCell ref="M23:N23"/>
    <mergeCell ref="B22:F22"/>
    <mergeCell ref="G22:H22"/>
    <mergeCell ref="J22:K22"/>
    <mergeCell ref="M22:N22"/>
    <mergeCell ref="A5:C5"/>
    <mergeCell ref="U6:V6"/>
    <mergeCell ref="A13:G13"/>
    <mergeCell ref="B16:O18"/>
    <mergeCell ref="B21:E21"/>
    <mergeCell ref="G21:H21"/>
    <mergeCell ref="J21:K21"/>
    <mergeCell ref="M21:N21"/>
    <mergeCell ref="W6:X6"/>
    <mergeCell ref="A7:D8"/>
    <mergeCell ref="E7:H8"/>
    <mergeCell ref="J7:M8"/>
    <mergeCell ref="I7:I8"/>
    <mergeCell ref="N10:R10"/>
    <mergeCell ref="S10:T10"/>
    <mergeCell ref="U10:V10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3"/>
  <sheetViews>
    <sheetView zoomScalePageLayoutView="0" workbookViewId="0" topLeftCell="A4">
      <selection activeCell="J19" sqref="J19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201"/>
      <c r="T6" s="201"/>
      <c r="U6" s="201"/>
      <c r="V6" s="201"/>
      <c r="W6" s="201" t="s">
        <v>171</v>
      </c>
      <c r="X6" s="201"/>
    </row>
    <row r="7" spans="1:24" ht="16.5" customHeight="1" thickTop="1">
      <c r="A7" s="202" t="s">
        <v>4</v>
      </c>
      <c r="B7" s="203"/>
      <c r="C7" s="203"/>
      <c r="D7" s="204"/>
      <c r="E7" s="208" t="s">
        <v>6</v>
      </c>
      <c r="F7" s="209"/>
      <c r="G7" s="209"/>
      <c r="H7" s="210"/>
      <c r="I7" s="220" t="s">
        <v>5</v>
      </c>
      <c r="J7" s="214" t="s">
        <v>7</v>
      </c>
      <c r="K7" s="215"/>
      <c r="L7" s="215"/>
      <c r="M7" s="216"/>
      <c r="N7" s="137" t="s">
        <v>8</v>
      </c>
      <c r="O7" s="138"/>
      <c r="P7" s="138"/>
      <c r="Q7" s="138"/>
      <c r="R7" s="222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205"/>
      <c r="B8" s="206"/>
      <c r="C8" s="206"/>
      <c r="D8" s="207"/>
      <c r="E8" s="211"/>
      <c r="F8" s="212"/>
      <c r="G8" s="212"/>
      <c r="H8" s="213"/>
      <c r="I8" s="221"/>
      <c r="J8" s="217"/>
      <c r="K8" s="218"/>
      <c r="L8" s="218"/>
      <c r="M8" s="219"/>
      <c r="N8" s="223"/>
      <c r="O8" s="162"/>
      <c r="P8" s="162"/>
      <c r="Q8" s="162"/>
      <c r="R8" s="224"/>
      <c r="S8" s="140"/>
      <c r="T8" s="141"/>
      <c r="U8" s="141"/>
      <c r="V8" s="141"/>
      <c r="W8" s="141"/>
      <c r="X8" s="142"/>
    </row>
    <row r="9" spans="1:24" ht="18.75" customHeight="1" thickBot="1">
      <c r="A9" s="63" t="s">
        <v>0</v>
      </c>
      <c r="B9" s="64" t="s">
        <v>1</v>
      </c>
      <c r="C9" s="64" t="s">
        <v>2</v>
      </c>
      <c r="D9" s="64" t="s">
        <v>3</v>
      </c>
      <c r="E9" s="65" t="s">
        <v>0</v>
      </c>
      <c r="F9" s="65" t="s">
        <v>1</v>
      </c>
      <c r="G9" s="65" t="s">
        <v>2</v>
      </c>
      <c r="H9" s="65" t="s">
        <v>3</v>
      </c>
      <c r="I9" s="66" t="s">
        <v>0</v>
      </c>
      <c r="J9" s="64" t="s">
        <v>0</v>
      </c>
      <c r="K9" s="64" t="s">
        <v>1</v>
      </c>
      <c r="L9" s="64" t="s">
        <v>2</v>
      </c>
      <c r="M9" s="64" t="s">
        <v>3</v>
      </c>
      <c r="N9" s="225"/>
      <c r="O9" s="226"/>
      <c r="P9" s="226"/>
      <c r="Q9" s="226"/>
      <c r="R9" s="22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32.2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69">
        <v>2</v>
      </c>
      <c r="J10" s="68">
        <v>3</v>
      </c>
      <c r="K10" s="69">
        <v>8</v>
      </c>
      <c r="L10" s="69">
        <v>1</v>
      </c>
      <c r="M10" s="68">
        <v>2</v>
      </c>
      <c r="N10" s="194" t="s">
        <v>24</v>
      </c>
      <c r="O10" s="195"/>
      <c r="P10" s="195"/>
      <c r="Q10" s="195"/>
      <c r="R10" s="196"/>
      <c r="S10" s="188">
        <f>CEILING(L23,100)</f>
        <v>0</v>
      </c>
      <c r="T10" s="188"/>
      <c r="U10" s="197">
        <f>CEILING(S10*1.05,100)</f>
        <v>0</v>
      </c>
      <c r="V10" s="198"/>
      <c r="W10" s="197">
        <f>CEILING(U10*1.05,100)</f>
        <v>0</v>
      </c>
      <c r="X10" s="199"/>
    </row>
    <row r="11" spans="1:24" s="2" customFormat="1" ht="16.5" thickTop="1">
      <c r="A11" s="46"/>
      <c r="B11" s="46"/>
      <c r="C11" s="46"/>
      <c r="D11" s="46"/>
      <c r="E11" s="46"/>
      <c r="F11" s="46"/>
      <c r="G11" s="46"/>
      <c r="H11" s="46"/>
      <c r="I11" s="46"/>
      <c r="J11" s="71"/>
      <c r="K11" s="72"/>
      <c r="L11" s="72"/>
      <c r="M11" s="71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0:13" s="2" customFormat="1" ht="15.75">
      <c r="J12" s="73"/>
      <c r="K12" s="70"/>
      <c r="L12" s="70"/>
      <c r="M12" s="73"/>
    </row>
    <row r="13" spans="1:13" s="2" customFormat="1" ht="15.75">
      <c r="A13" s="151" t="s">
        <v>10</v>
      </c>
      <c r="B13" s="152"/>
      <c r="C13" s="152"/>
      <c r="D13" s="152"/>
      <c r="E13" s="152"/>
      <c r="F13" s="152"/>
      <c r="G13" s="152"/>
      <c r="J13" s="73"/>
      <c r="K13" s="70"/>
      <c r="L13" s="70"/>
      <c r="M13" s="73"/>
    </row>
    <row r="14" spans="10:13" s="2" customFormat="1" ht="15.75">
      <c r="J14" s="73"/>
      <c r="K14" s="70"/>
      <c r="L14" s="70"/>
      <c r="M14" s="73"/>
    </row>
    <row r="15" s="2" customFormat="1" ht="12.75"/>
    <row r="16" s="2" customFormat="1" ht="12.75"/>
    <row r="17" spans="1:21" s="2" customFormat="1" ht="15">
      <c r="A17" s="36" t="s">
        <v>130</v>
      </c>
      <c r="R17" s="59"/>
      <c r="S17" s="59"/>
      <c r="T17" s="59"/>
      <c r="U17" s="59"/>
    </row>
    <row r="18" spans="1:21" s="2" customFormat="1" ht="15">
      <c r="A18" s="2" t="s">
        <v>131</v>
      </c>
      <c r="L18" s="200"/>
      <c r="M18" s="200"/>
      <c r="S18" s="59"/>
      <c r="T18" s="59"/>
      <c r="U18" s="59"/>
    </row>
    <row r="19" spans="1:21" s="2" customFormat="1" ht="15">
      <c r="A19" s="2" t="s">
        <v>132</v>
      </c>
      <c r="L19" s="200"/>
      <c r="M19" s="200"/>
      <c r="S19" s="59"/>
      <c r="T19" s="59"/>
      <c r="U19" s="59"/>
    </row>
    <row r="20" spans="1:21" s="2" customFormat="1" ht="15">
      <c r="A20" s="37" t="s">
        <v>133</v>
      </c>
      <c r="L20" s="200"/>
      <c r="M20" s="200"/>
      <c r="S20" s="59"/>
      <c r="T20" s="59"/>
      <c r="U20" s="59"/>
    </row>
    <row r="21" spans="1:21" s="2" customFormat="1" ht="15">
      <c r="A21" s="37" t="s">
        <v>134</v>
      </c>
      <c r="L21" s="200"/>
      <c r="M21" s="200"/>
      <c r="S21" s="59"/>
      <c r="T21" s="59"/>
      <c r="U21" s="59"/>
    </row>
    <row r="22" spans="12:21" s="2" customFormat="1" ht="15">
      <c r="L22" s="118"/>
      <c r="M22" s="118"/>
      <c r="S22" s="59"/>
      <c r="T22" s="59"/>
      <c r="U22" s="59"/>
    </row>
    <row r="23" spans="8:21" s="2" customFormat="1" ht="15">
      <c r="H23" s="120" t="s">
        <v>105</v>
      </c>
      <c r="I23" s="120"/>
      <c r="J23" s="120"/>
      <c r="K23" s="120"/>
      <c r="L23" s="118">
        <f>SUM(L18:U22)</f>
        <v>0</v>
      </c>
      <c r="M23" s="118"/>
      <c r="S23" s="59"/>
      <c r="T23" s="59"/>
      <c r="U23" s="59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7">
    <mergeCell ref="U6:V6"/>
    <mergeCell ref="W6:X6"/>
    <mergeCell ref="N7:R9"/>
    <mergeCell ref="A5:C5"/>
    <mergeCell ref="S9:T9"/>
    <mergeCell ref="U9:V9"/>
    <mergeCell ref="W9:X9"/>
    <mergeCell ref="A3:T3"/>
    <mergeCell ref="E5:Q5"/>
    <mergeCell ref="S6:T6"/>
    <mergeCell ref="H23:K23"/>
    <mergeCell ref="A13:G13"/>
    <mergeCell ref="A7:D8"/>
    <mergeCell ref="E7:H8"/>
    <mergeCell ref="J7:M8"/>
    <mergeCell ref="I7:I8"/>
    <mergeCell ref="S7:X8"/>
    <mergeCell ref="N10:R10"/>
    <mergeCell ref="S10:T10"/>
    <mergeCell ref="U10:V10"/>
    <mergeCell ref="W10:X10"/>
    <mergeCell ref="L22:M22"/>
    <mergeCell ref="L23:M23"/>
    <mergeCell ref="L18:M18"/>
    <mergeCell ref="L19:M19"/>
    <mergeCell ref="L20:M20"/>
    <mergeCell ref="L21:M2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O9"/>
  <sheetViews>
    <sheetView zoomScalePageLayoutView="0" workbookViewId="0" topLeftCell="A1">
      <selection activeCell="K21" sqref="K21:L21"/>
    </sheetView>
  </sheetViews>
  <sheetFormatPr defaultColWidth="9.140625" defaultRowHeight="12.75"/>
  <cols>
    <col min="1" max="15" width="4.7109375" style="0" customWidth="1"/>
  </cols>
  <sheetData>
    <row r="4" spans="1:15" ht="12.75" customHeight="1">
      <c r="A4" s="123" t="s">
        <v>155</v>
      </c>
      <c r="B4" s="123"/>
      <c r="C4" s="123"/>
      <c r="D4" s="1" t="s">
        <v>11</v>
      </c>
      <c r="E4" s="124" t="s">
        <v>170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6" spans="1:8" ht="12.75" customHeight="1">
      <c r="A6" s="128" t="s">
        <v>4</v>
      </c>
      <c r="B6" s="128"/>
      <c r="C6" s="128"/>
      <c r="D6" s="128"/>
      <c r="E6" s="130" t="s">
        <v>6</v>
      </c>
      <c r="F6" s="130"/>
      <c r="G6" s="130"/>
      <c r="H6" s="130"/>
    </row>
    <row r="7" spans="1:8" ht="19.5" customHeight="1">
      <c r="A7" s="128"/>
      <c r="B7" s="128"/>
      <c r="C7" s="128"/>
      <c r="D7" s="128"/>
      <c r="E7" s="130"/>
      <c r="F7" s="130"/>
      <c r="G7" s="130"/>
      <c r="H7" s="130"/>
    </row>
    <row r="8" spans="1:8" ht="18.75" customHeight="1">
      <c r="A8" s="3" t="s">
        <v>0</v>
      </c>
      <c r="B8" s="3" t="s">
        <v>1</v>
      </c>
      <c r="C8" s="3" t="s">
        <v>2</v>
      </c>
      <c r="D8" s="3" t="s">
        <v>3</v>
      </c>
      <c r="E8" s="4" t="s">
        <v>0</v>
      </c>
      <c r="F8" s="4" t="s">
        <v>1</v>
      </c>
      <c r="G8" s="4" t="s">
        <v>2</v>
      </c>
      <c r="H8" s="4" t="s">
        <v>3</v>
      </c>
    </row>
    <row r="9" spans="1:8" ht="18" customHeight="1">
      <c r="A9" s="6">
        <v>38</v>
      </c>
      <c r="B9" s="6">
        <v>23</v>
      </c>
      <c r="C9" s="6">
        <v>6</v>
      </c>
      <c r="D9" s="6">
        <v>31</v>
      </c>
      <c r="E9" s="6">
        <v>9</v>
      </c>
      <c r="F9" s="7">
        <v>4</v>
      </c>
      <c r="G9" s="7">
        <v>1</v>
      </c>
      <c r="H9" s="6">
        <v>7</v>
      </c>
    </row>
  </sheetData>
  <sheetProtection/>
  <mergeCells count="4">
    <mergeCell ref="A4:C4"/>
    <mergeCell ref="A6:D7"/>
    <mergeCell ref="E6:H7"/>
    <mergeCell ref="E4:O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5"/>
  <sheetViews>
    <sheetView zoomScalePageLayoutView="0" workbookViewId="0" topLeftCell="A13">
      <selection activeCell="L29" sqref="L29:M29"/>
    </sheetView>
  </sheetViews>
  <sheetFormatPr defaultColWidth="9.140625" defaultRowHeight="12.75"/>
  <cols>
    <col min="1" max="3" width="4.7109375" style="0" customWidth="1"/>
    <col min="4" max="4" width="5.8515625" style="0" customWidth="1"/>
    <col min="5" max="8" width="4.7109375" style="0" customWidth="1"/>
    <col min="9" max="9" width="6.421875" style="0" customWidth="1"/>
    <col min="10" max="10" width="6.28125" style="0" customWidth="1"/>
    <col min="11" max="15" width="4.7109375" style="0" customWidth="1"/>
    <col min="16" max="16" width="5.421875" style="0" customWidth="1"/>
    <col min="17" max="18" width="4.7109375" style="0" customWidth="1"/>
    <col min="19" max="19" width="6.00390625" style="0" customWidth="1"/>
    <col min="20" max="20" width="5.8515625" style="0" customWidth="1"/>
    <col min="21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18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45">
        <f>SUM('KURUMSAL KOD'!F9)</f>
        <v>4</v>
      </c>
      <c r="G10" s="45">
        <f>SUM('KURUMSAL KOD'!G9)</f>
        <v>1</v>
      </c>
      <c r="H10" s="67">
        <f>SUM('KURUMSAL KOD'!H9)</f>
        <v>7</v>
      </c>
      <c r="I10" s="45">
        <v>2</v>
      </c>
      <c r="J10" s="44">
        <v>1</v>
      </c>
      <c r="K10" s="45">
        <v>1</v>
      </c>
      <c r="L10" s="45">
        <v>5</v>
      </c>
      <c r="M10" s="44">
        <v>1</v>
      </c>
      <c r="N10" s="114" t="s">
        <v>12</v>
      </c>
      <c r="O10" s="114"/>
      <c r="P10" s="114"/>
      <c r="Q10" s="114"/>
      <c r="R10" s="114"/>
      <c r="S10" s="136">
        <f>CEILING(O35,500)</f>
        <v>8000</v>
      </c>
      <c r="T10" s="136"/>
      <c r="U10" s="145">
        <f>CEILING(S10*1.05,500)</f>
        <v>8500</v>
      </c>
      <c r="V10" s="145"/>
      <c r="W10" s="145">
        <f>CEILING(U10*1.05,500)</f>
        <v>9000</v>
      </c>
      <c r="X10" s="146"/>
    </row>
    <row r="11" spans="1:24" s="2" customFormat="1" ht="13.5" thickTop="1">
      <c r="A11" s="131" t="s">
        <v>10</v>
      </c>
      <c r="B11" s="132"/>
      <c r="C11" s="132"/>
      <c r="D11" s="132"/>
      <c r="E11" s="132"/>
      <c r="F11" s="132"/>
      <c r="G11" s="13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9" s="2" customFormat="1" ht="12.75">
      <c r="A13" s="121" t="s">
        <v>197</v>
      </c>
      <c r="B13" s="121"/>
      <c r="C13" s="121"/>
      <c r="D13" s="121"/>
      <c r="E13" s="121"/>
      <c r="F13" s="121"/>
      <c r="G13" s="121"/>
      <c r="H13" s="121"/>
      <c r="I13" s="121"/>
    </row>
    <row r="14" s="2" customFormat="1" ht="12.75"/>
    <row r="15" spans="1:21" s="2" customFormat="1" ht="15" customHeight="1">
      <c r="A15" s="75" t="s">
        <v>143</v>
      </c>
      <c r="C15" s="149">
        <v>0.096058</v>
      </c>
      <c r="D15" s="149"/>
      <c r="J15" s="53"/>
      <c r="M15" s="120"/>
      <c r="N15" s="120"/>
      <c r="O15" s="120"/>
      <c r="P15" s="120"/>
      <c r="R15" s="118"/>
      <c r="S15" s="118"/>
      <c r="T15" s="118"/>
      <c r="U15" s="118"/>
    </row>
    <row r="16" spans="3:21" s="2" customFormat="1" ht="15">
      <c r="C16" s="42"/>
      <c r="D16" s="42"/>
      <c r="M16" s="38"/>
      <c r="N16" s="38"/>
      <c r="O16" s="38"/>
      <c r="P16" s="38"/>
      <c r="R16" s="43"/>
      <c r="S16" s="43"/>
      <c r="T16" s="43"/>
      <c r="U16" s="43"/>
    </row>
    <row r="17" spans="1:8" s="2" customFormat="1" ht="15.75">
      <c r="A17" s="148" t="s">
        <v>229</v>
      </c>
      <c r="B17" s="148"/>
      <c r="C17" s="148"/>
      <c r="D17" s="148"/>
      <c r="E17" s="148"/>
      <c r="F17" s="148"/>
      <c r="G17" s="148"/>
      <c r="H17" s="148"/>
    </row>
    <row r="18" spans="1:20" s="2" customFormat="1" ht="57" customHeight="1">
      <c r="A18" s="135" t="s">
        <v>227</v>
      </c>
      <c r="B18" s="135"/>
      <c r="C18" s="135"/>
      <c r="D18" s="135"/>
      <c r="E18" s="109" t="s">
        <v>147</v>
      </c>
      <c r="F18" s="109"/>
      <c r="G18" s="109" t="s">
        <v>141</v>
      </c>
      <c r="H18" s="109"/>
      <c r="J18" s="109" t="s">
        <v>234</v>
      </c>
      <c r="K18" s="109"/>
      <c r="M18" s="109" t="s">
        <v>142</v>
      </c>
      <c r="N18" s="109"/>
      <c r="P18" s="109" t="s">
        <v>232</v>
      </c>
      <c r="Q18" s="109"/>
      <c r="R18" s="109"/>
      <c r="S18" s="53"/>
      <c r="T18" s="53"/>
    </row>
    <row r="19" spans="1:20" s="2" customFormat="1" ht="12.75">
      <c r="A19" s="121" t="s">
        <v>228</v>
      </c>
      <c r="B19" s="121"/>
      <c r="C19" s="121"/>
      <c r="D19" s="121"/>
      <c r="E19" s="134">
        <v>5</v>
      </c>
      <c r="F19" s="134"/>
      <c r="G19" s="134">
        <v>300</v>
      </c>
      <c r="H19" s="134"/>
      <c r="J19" s="134">
        <v>10</v>
      </c>
      <c r="K19" s="134"/>
      <c r="M19" s="133">
        <f>SUM($C$15*G19)</f>
        <v>28.817400000000003</v>
      </c>
      <c r="N19" s="133"/>
      <c r="P19" s="133">
        <f>+J19*M19</f>
        <v>288.17400000000004</v>
      </c>
      <c r="Q19" s="133"/>
      <c r="R19" s="133"/>
      <c r="S19" s="91"/>
      <c r="T19" s="91"/>
    </row>
    <row r="20" spans="1:20" s="2" customFormat="1" ht="12.75">
      <c r="A20" s="121" t="s">
        <v>228</v>
      </c>
      <c r="B20" s="121"/>
      <c r="C20" s="121"/>
      <c r="D20" s="121"/>
      <c r="E20" s="134">
        <v>5</v>
      </c>
      <c r="F20" s="134"/>
      <c r="G20" s="134">
        <v>600</v>
      </c>
      <c r="H20" s="134"/>
      <c r="J20" s="134">
        <v>10</v>
      </c>
      <c r="K20" s="134"/>
      <c r="M20" s="133">
        <f>SUM($C$15*G20)</f>
        <v>57.634800000000006</v>
      </c>
      <c r="N20" s="133"/>
      <c r="P20" s="133">
        <f>+J20*M20</f>
        <v>576.3480000000001</v>
      </c>
      <c r="Q20" s="133"/>
      <c r="R20" s="133"/>
      <c r="S20" s="91"/>
      <c r="T20" s="91"/>
    </row>
    <row r="21" spans="1:20" s="2" customFormat="1" ht="12.75">
      <c r="A21" s="121" t="s">
        <v>228</v>
      </c>
      <c r="B21" s="121"/>
      <c r="C21" s="121"/>
      <c r="D21" s="121"/>
      <c r="E21" s="134">
        <v>5</v>
      </c>
      <c r="F21" s="134"/>
      <c r="G21" s="134">
        <v>900</v>
      </c>
      <c r="H21" s="134"/>
      <c r="J21" s="134">
        <v>10</v>
      </c>
      <c r="K21" s="134"/>
      <c r="M21" s="133">
        <f>SUM($C$15*G21)</f>
        <v>86.4522</v>
      </c>
      <c r="N21" s="133"/>
      <c r="P21" s="133">
        <f>+J21*M21</f>
        <v>864.522</v>
      </c>
      <c r="Q21" s="133"/>
      <c r="R21" s="133"/>
      <c r="S21" s="91"/>
      <c r="T21" s="91"/>
    </row>
    <row r="22" spans="1:20" s="2" customFormat="1" ht="12.75">
      <c r="A22" s="121" t="s">
        <v>228</v>
      </c>
      <c r="B22" s="121"/>
      <c r="C22" s="121"/>
      <c r="D22" s="121"/>
      <c r="E22" s="134">
        <v>5</v>
      </c>
      <c r="F22" s="134"/>
      <c r="G22" s="134">
        <v>1200</v>
      </c>
      <c r="H22" s="134"/>
      <c r="J22" s="134">
        <v>10</v>
      </c>
      <c r="K22" s="134"/>
      <c r="M22" s="133">
        <f>SUM($C$15*G22)</f>
        <v>115.26960000000001</v>
      </c>
      <c r="N22" s="133"/>
      <c r="P22" s="133">
        <f>+J22*M22</f>
        <v>1152.6960000000001</v>
      </c>
      <c r="Q22" s="133"/>
      <c r="R22" s="133"/>
      <c r="S22" s="91"/>
      <c r="T22" s="91"/>
    </row>
    <row r="23" spans="1:9" s="2" customFormat="1" ht="12.75">
      <c r="A23" s="134"/>
      <c r="B23" s="134"/>
      <c r="C23" s="134"/>
      <c r="I23" s="52"/>
    </row>
    <row r="24" s="2" customFormat="1" ht="12.75"/>
    <row r="25" spans="12:18" s="2" customFormat="1" ht="12.75">
      <c r="L25" s="120" t="s">
        <v>105</v>
      </c>
      <c r="M25" s="120"/>
      <c r="N25" s="120"/>
      <c r="O25" s="120"/>
      <c r="P25" s="119">
        <f>SUM(P19:R22)</f>
        <v>2881.7400000000007</v>
      </c>
      <c r="Q25" s="119"/>
      <c r="R25" s="119"/>
    </row>
    <row r="26" s="2" customFormat="1" ht="12.75"/>
    <row r="27" spans="1:8" s="2" customFormat="1" ht="15.75">
      <c r="A27" s="148" t="s">
        <v>199</v>
      </c>
      <c r="B27" s="148"/>
      <c r="C27" s="148"/>
      <c r="D27" s="148"/>
      <c r="E27" s="148"/>
      <c r="F27" s="148"/>
      <c r="G27" s="148"/>
      <c r="H27" s="148"/>
    </row>
    <row r="28" spans="1:13" s="2" customFormat="1" ht="38.25" customHeight="1">
      <c r="A28" s="134" t="s">
        <v>107</v>
      </c>
      <c r="B28" s="134"/>
      <c r="C28" s="134"/>
      <c r="D28" s="134"/>
      <c r="E28" s="109" t="s">
        <v>147</v>
      </c>
      <c r="F28" s="109"/>
      <c r="G28" s="109" t="s">
        <v>200</v>
      </c>
      <c r="H28" s="109"/>
      <c r="I28" s="109" t="s">
        <v>233</v>
      </c>
      <c r="J28" s="109"/>
      <c r="L28" s="109" t="s">
        <v>232</v>
      </c>
      <c r="M28" s="109"/>
    </row>
    <row r="29" spans="1:13" s="2" customFormat="1" ht="12.75">
      <c r="A29" s="121" t="s">
        <v>201</v>
      </c>
      <c r="B29" s="121"/>
      <c r="C29" s="121"/>
      <c r="D29" s="121"/>
      <c r="E29" s="147">
        <v>8</v>
      </c>
      <c r="F29" s="147"/>
      <c r="G29" s="134">
        <v>4.62</v>
      </c>
      <c r="H29" s="134"/>
      <c r="I29" s="134">
        <v>1000</v>
      </c>
      <c r="J29" s="134"/>
      <c r="L29" s="133">
        <f>+G29*I29</f>
        <v>4620</v>
      </c>
      <c r="M29" s="133"/>
    </row>
    <row r="30" s="2" customFormat="1" ht="12.75">
      <c r="F30" s="52"/>
    </row>
    <row r="31" s="2" customFormat="1" ht="12.75"/>
    <row r="32" spans="7:13" s="2" customFormat="1" ht="12.75">
      <c r="G32" s="120" t="s">
        <v>105</v>
      </c>
      <c r="H32" s="120"/>
      <c r="I32" s="120"/>
      <c r="J32" s="120"/>
      <c r="L32" s="119">
        <f>SUM(L29:M31)</f>
        <v>4620</v>
      </c>
      <c r="M32" s="119"/>
    </row>
    <row r="33" s="2" customFormat="1" ht="12.75"/>
    <row r="34" s="2" customFormat="1" ht="12.75"/>
    <row r="35" spans="11:16" s="2" customFormat="1" ht="12.75">
      <c r="K35" s="120" t="s">
        <v>202</v>
      </c>
      <c r="L35" s="120"/>
      <c r="M35" s="120"/>
      <c r="N35" s="120"/>
      <c r="O35" s="119">
        <f>SUM(P25,L32)</f>
        <v>7501.740000000001</v>
      </c>
      <c r="P35" s="119"/>
    </row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</sheetData>
  <sheetProtection/>
  <mergeCells count="73">
    <mergeCell ref="M22:N22"/>
    <mergeCell ref="P22:R22"/>
    <mergeCell ref="P25:R25"/>
    <mergeCell ref="M20:N20"/>
    <mergeCell ref="P20:R20"/>
    <mergeCell ref="E21:F21"/>
    <mergeCell ref="G21:H21"/>
    <mergeCell ref="J21:K21"/>
    <mergeCell ref="M21:N21"/>
    <mergeCell ref="P21:R21"/>
    <mergeCell ref="E20:F20"/>
    <mergeCell ref="G20:H20"/>
    <mergeCell ref="J20:K20"/>
    <mergeCell ref="C15:D15"/>
    <mergeCell ref="M15:P15"/>
    <mergeCell ref="A17:H17"/>
    <mergeCell ref="E18:F18"/>
    <mergeCell ref="G18:H18"/>
    <mergeCell ref="J18:K18"/>
    <mergeCell ref="M18:N18"/>
    <mergeCell ref="P18:R18"/>
    <mergeCell ref="I29:J29"/>
    <mergeCell ref="E29:F29"/>
    <mergeCell ref="G29:H29"/>
    <mergeCell ref="A27:H27"/>
    <mergeCell ref="A19:D19"/>
    <mergeCell ref="E19:F19"/>
    <mergeCell ref="E22:F22"/>
    <mergeCell ref="G22:H22"/>
    <mergeCell ref="J22:K22"/>
    <mergeCell ref="W10:X10"/>
    <mergeCell ref="W6:X6"/>
    <mergeCell ref="U10:V10"/>
    <mergeCell ref="G19:H19"/>
    <mergeCell ref="J19:K19"/>
    <mergeCell ref="M19:N19"/>
    <mergeCell ref="P19:R19"/>
    <mergeCell ref="A18:D18"/>
    <mergeCell ref="A29:D29"/>
    <mergeCell ref="G28:H28"/>
    <mergeCell ref="U6:V6"/>
    <mergeCell ref="S10:T10"/>
    <mergeCell ref="S7:X8"/>
    <mergeCell ref="S9:T9"/>
    <mergeCell ref="U9:V9"/>
    <mergeCell ref="A13:I13"/>
    <mergeCell ref="W9:X9"/>
    <mergeCell ref="A3:T3"/>
    <mergeCell ref="A5:C5"/>
    <mergeCell ref="E5:Q5"/>
    <mergeCell ref="S6:T6"/>
    <mergeCell ref="A7:D8"/>
    <mergeCell ref="E7:H8"/>
    <mergeCell ref="O35:P35"/>
    <mergeCell ref="I28:J28"/>
    <mergeCell ref="L28:M28"/>
    <mergeCell ref="K35:N35"/>
    <mergeCell ref="A21:D21"/>
    <mergeCell ref="G32:J32"/>
    <mergeCell ref="L32:M32"/>
    <mergeCell ref="L29:M29"/>
    <mergeCell ref="A28:D28"/>
    <mergeCell ref="A23:C23"/>
    <mergeCell ref="E28:F28"/>
    <mergeCell ref="I7:I8"/>
    <mergeCell ref="J7:M8"/>
    <mergeCell ref="N10:R10"/>
    <mergeCell ref="N7:R9"/>
    <mergeCell ref="R15:U15"/>
    <mergeCell ref="A11:G11"/>
    <mergeCell ref="A20:D20"/>
    <mergeCell ref="L25:O25"/>
    <mergeCell ref="A22:D22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4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3" width="4.7109375" style="0" customWidth="1"/>
    <col min="4" max="4" width="5.8515625" style="0" customWidth="1"/>
    <col min="5" max="8" width="4.7109375" style="0" customWidth="1"/>
    <col min="9" max="9" width="6.421875" style="0" customWidth="1"/>
    <col min="10" max="15" width="4.7109375" style="0" customWidth="1"/>
    <col min="16" max="16" width="6.00390625" style="0" customWidth="1"/>
    <col min="17" max="17" width="5.421875" style="0" customWidth="1"/>
    <col min="18" max="18" width="4.7109375" style="0" customWidth="1"/>
    <col min="19" max="19" width="6.00390625" style="0" customWidth="1"/>
    <col min="20" max="20" width="5.8515625" style="0" customWidth="1"/>
    <col min="21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18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45">
        <f>SUM('KURUMSAL KOD'!F9)</f>
        <v>4</v>
      </c>
      <c r="G10" s="45">
        <f>SUM('KURUMSAL KOD'!G9)</f>
        <v>1</v>
      </c>
      <c r="H10" s="67">
        <f>SUM('KURUMSAL KOD'!H9)</f>
        <v>7</v>
      </c>
      <c r="I10" s="45">
        <v>2</v>
      </c>
      <c r="J10" s="44">
        <v>1</v>
      </c>
      <c r="K10" s="45">
        <v>1</v>
      </c>
      <c r="L10" s="45">
        <v>5</v>
      </c>
      <c r="M10" s="44">
        <v>3</v>
      </c>
      <c r="N10" s="150" t="s">
        <v>226</v>
      </c>
      <c r="O10" s="114"/>
      <c r="P10" s="114"/>
      <c r="Q10" s="114"/>
      <c r="R10" s="114"/>
      <c r="S10" s="136">
        <f>CEILING(P24,500)</f>
        <v>280500</v>
      </c>
      <c r="T10" s="136"/>
      <c r="U10" s="145">
        <f>CEILING(S10*1.05,500)</f>
        <v>295000</v>
      </c>
      <c r="V10" s="145"/>
      <c r="W10" s="145">
        <f>CEILING(U10*1.05,500)</f>
        <v>310000</v>
      </c>
      <c r="X10" s="146"/>
    </row>
    <row r="11" spans="1:24" s="2" customFormat="1" ht="13.5" thickTop="1">
      <c r="A11" s="131" t="s">
        <v>10</v>
      </c>
      <c r="B11" s="132"/>
      <c r="C11" s="132"/>
      <c r="D11" s="132"/>
      <c r="E11" s="132"/>
      <c r="F11" s="132"/>
      <c r="G11" s="13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9" s="2" customFormat="1" ht="12.75">
      <c r="A13" s="121" t="s">
        <v>197</v>
      </c>
      <c r="B13" s="121"/>
      <c r="C13" s="121"/>
      <c r="D13" s="121"/>
      <c r="E13" s="121"/>
      <c r="F13" s="121"/>
      <c r="G13" s="121"/>
      <c r="H13" s="121"/>
      <c r="I13" s="121"/>
    </row>
    <row r="14" s="2" customFormat="1" ht="12.75"/>
    <row r="15" spans="1:21" s="2" customFormat="1" ht="15" customHeight="1">
      <c r="A15" s="75" t="s">
        <v>143</v>
      </c>
      <c r="C15" s="149">
        <v>0.096058</v>
      </c>
      <c r="D15" s="149"/>
      <c r="J15" s="53"/>
      <c r="M15" s="120"/>
      <c r="N15" s="120"/>
      <c r="O15" s="120"/>
      <c r="P15" s="120"/>
      <c r="R15" s="118"/>
      <c r="S15" s="118"/>
      <c r="T15" s="118"/>
      <c r="U15" s="118"/>
    </row>
    <row r="16" spans="3:21" s="2" customFormat="1" ht="15">
      <c r="C16" s="42"/>
      <c r="D16" s="42"/>
      <c r="M16" s="38"/>
      <c r="N16" s="38"/>
      <c r="O16" s="38"/>
      <c r="P16" s="38"/>
      <c r="R16" s="43"/>
      <c r="S16" s="43"/>
      <c r="T16" s="43"/>
      <c r="U16" s="43"/>
    </row>
    <row r="17" spans="1:8" s="2" customFormat="1" ht="15.75">
      <c r="A17" s="148" t="s">
        <v>198</v>
      </c>
      <c r="B17" s="148"/>
      <c r="C17" s="148"/>
      <c r="D17" s="148"/>
      <c r="E17" s="148"/>
      <c r="F17" s="148"/>
      <c r="G17" s="148"/>
      <c r="H17" s="148"/>
    </row>
    <row r="18" spans="1:20" s="2" customFormat="1" ht="27.75" customHeight="1">
      <c r="A18" s="134" t="s">
        <v>107</v>
      </c>
      <c r="B18" s="134"/>
      <c r="C18" s="134"/>
      <c r="D18" s="134"/>
      <c r="F18" s="109" t="s">
        <v>141</v>
      </c>
      <c r="G18" s="109"/>
      <c r="H18" s="109" t="s">
        <v>224</v>
      </c>
      <c r="I18" s="109"/>
      <c r="J18" s="109"/>
      <c r="K18" s="109"/>
      <c r="L18" s="109" t="s">
        <v>142</v>
      </c>
      <c r="M18" s="109"/>
      <c r="P18" s="109" t="s">
        <v>232</v>
      </c>
      <c r="Q18" s="109"/>
      <c r="S18" s="53"/>
      <c r="T18" s="53"/>
    </row>
    <row r="19" spans="1:20" s="2" customFormat="1" ht="12.75">
      <c r="A19" s="121" t="s">
        <v>137</v>
      </c>
      <c r="B19" s="121"/>
      <c r="C19" s="121"/>
      <c r="D19" s="121"/>
      <c r="F19" s="134">
        <v>300</v>
      </c>
      <c r="G19" s="134"/>
      <c r="I19" s="134">
        <v>1000</v>
      </c>
      <c r="J19" s="134"/>
      <c r="L19" s="133">
        <f>SUM($C$15*F19)*3.2</f>
        <v>92.21568000000002</v>
      </c>
      <c r="M19" s="133"/>
      <c r="P19" s="133">
        <f>SUM(I19*L19)</f>
        <v>92215.68000000002</v>
      </c>
      <c r="Q19" s="133"/>
      <c r="S19" s="91"/>
      <c r="T19" s="91"/>
    </row>
    <row r="20" spans="1:20" s="2" customFormat="1" ht="12.75">
      <c r="A20" s="121" t="s">
        <v>138</v>
      </c>
      <c r="B20" s="121"/>
      <c r="C20" s="121"/>
      <c r="D20" s="121"/>
      <c r="F20" s="134">
        <v>250</v>
      </c>
      <c r="G20" s="134"/>
      <c r="I20" s="134">
        <v>1001</v>
      </c>
      <c r="J20" s="134"/>
      <c r="L20" s="133">
        <f>SUM($C$15*F20)*3.2</f>
        <v>76.84640000000002</v>
      </c>
      <c r="M20" s="133"/>
      <c r="P20" s="133">
        <f>SUM(I20*L20)</f>
        <v>76923.24640000002</v>
      </c>
      <c r="Q20" s="133"/>
      <c r="S20" s="91"/>
      <c r="T20" s="91"/>
    </row>
    <row r="21" spans="1:20" s="2" customFormat="1" ht="12.75">
      <c r="A21" s="121" t="s">
        <v>139</v>
      </c>
      <c r="B21" s="121"/>
      <c r="C21" s="121"/>
      <c r="D21" s="121"/>
      <c r="F21" s="134">
        <v>200</v>
      </c>
      <c r="G21" s="134"/>
      <c r="I21" s="134">
        <v>1002</v>
      </c>
      <c r="J21" s="134"/>
      <c r="L21" s="133">
        <f>SUM($C$15*F21)*3.2</f>
        <v>61.477120000000006</v>
      </c>
      <c r="M21" s="133"/>
      <c r="P21" s="133">
        <f>SUM(I21*L21)</f>
        <v>61600.07424000001</v>
      </c>
      <c r="Q21" s="133"/>
      <c r="S21" s="91"/>
      <c r="T21" s="91"/>
    </row>
    <row r="22" spans="1:20" s="2" customFormat="1" ht="12.75">
      <c r="A22" s="121" t="s">
        <v>140</v>
      </c>
      <c r="B22" s="121"/>
      <c r="C22" s="121"/>
      <c r="D22" s="121"/>
      <c r="F22" s="134">
        <v>160</v>
      </c>
      <c r="G22" s="134"/>
      <c r="I22" s="134">
        <v>1003</v>
      </c>
      <c r="J22" s="134"/>
      <c r="L22" s="133">
        <f>SUM($C$15*F22)*3.2</f>
        <v>49.181696</v>
      </c>
      <c r="M22" s="133"/>
      <c r="P22" s="133">
        <f>SUM(I22*L22)</f>
        <v>49329.241088</v>
      </c>
      <c r="Q22" s="133"/>
      <c r="S22" s="91"/>
      <c r="T22" s="91"/>
    </row>
    <row r="23" spans="1:9" s="2" customFormat="1" ht="12.75">
      <c r="A23" s="134"/>
      <c r="B23" s="134"/>
      <c r="C23" s="134"/>
      <c r="I23" s="52"/>
    </row>
    <row r="24" spans="12:17" s="2" customFormat="1" ht="12.75">
      <c r="L24" s="120" t="s">
        <v>105</v>
      </c>
      <c r="M24" s="120"/>
      <c r="N24" s="120"/>
      <c r="O24" s="120"/>
      <c r="P24" s="119">
        <f>SUM(P19:Q23)</f>
        <v>280068.24172800005</v>
      </c>
      <c r="Q24" s="119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</sheetData>
  <sheetProtection/>
  <mergeCells count="53">
    <mergeCell ref="A23:C23"/>
    <mergeCell ref="L24:O24"/>
    <mergeCell ref="P24:Q24"/>
    <mergeCell ref="A22:D22"/>
    <mergeCell ref="F22:G22"/>
    <mergeCell ref="I22:J22"/>
    <mergeCell ref="L22:M22"/>
    <mergeCell ref="P22:Q22"/>
    <mergeCell ref="A21:D21"/>
    <mergeCell ref="F21:G21"/>
    <mergeCell ref="I21:J21"/>
    <mergeCell ref="L21:M21"/>
    <mergeCell ref="P21:Q21"/>
    <mergeCell ref="A20:D20"/>
    <mergeCell ref="F20:G20"/>
    <mergeCell ref="I20:J20"/>
    <mergeCell ref="L20:M20"/>
    <mergeCell ref="P20:Q20"/>
    <mergeCell ref="A19:D19"/>
    <mergeCell ref="F19:G19"/>
    <mergeCell ref="I19:J19"/>
    <mergeCell ref="L19:M19"/>
    <mergeCell ref="P19:Q19"/>
    <mergeCell ref="C15:D15"/>
    <mergeCell ref="M15:P15"/>
    <mergeCell ref="R15:U15"/>
    <mergeCell ref="A17:H17"/>
    <mergeCell ref="A18:D18"/>
    <mergeCell ref="F18:G18"/>
    <mergeCell ref="H18:K18"/>
    <mergeCell ref="L18:M18"/>
    <mergeCell ref="P18:Q18"/>
    <mergeCell ref="N10:R10"/>
    <mergeCell ref="S10:T10"/>
    <mergeCell ref="U10:V10"/>
    <mergeCell ref="W10:X10"/>
    <mergeCell ref="A11:G11"/>
    <mergeCell ref="A13:I13"/>
    <mergeCell ref="A7:D8"/>
    <mergeCell ref="E7:H8"/>
    <mergeCell ref="I7:I8"/>
    <mergeCell ref="J7:M8"/>
    <mergeCell ref="N7:R9"/>
    <mergeCell ref="S7:X8"/>
    <mergeCell ref="S9:T9"/>
    <mergeCell ref="U9:V9"/>
    <mergeCell ref="W9:X9"/>
    <mergeCell ref="A3:T3"/>
    <mergeCell ref="A5:C5"/>
    <mergeCell ref="E5:Q5"/>
    <mergeCell ref="S6:T6"/>
    <mergeCell ref="U6:V6"/>
    <mergeCell ref="W6:X6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7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6" width="4.7109375" style="0" customWidth="1"/>
    <col min="17" max="17" width="5.7109375" style="0" customWidth="1"/>
    <col min="18" max="19" width="4.7109375" style="0" customWidth="1"/>
    <col min="20" max="20" width="5.57421875" style="0" customWidth="1"/>
    <col min="21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41.2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45">
        <f>SUM('KURUMSAL KOD'!F9)</f>
        <v>4</v>
      </c>
      <c r="G10" s="45">
        <f>SUM('KURUMSAL KOD'!G9)</f>
        <v>1</v>
      </c>
      <c r="H10" s="67">
        <f>SUM('KURUMSAL KOD'!H9)</f>
        <v>7</v>
      </c>
      <c r="I10" s="45">
        <v>2</v>
      </c>
      <c r="J10" s="44">
        <v>1</v>
      </c>
      <c r="K10" s="45">
        <v>4</v>
      </c>
      <c r="L10" s="45">
        <v>1</v>
      </c>
      <c r="M10" s="44">
        <v>6</v>
      </c>
      <c r="N10" s="114" t="s">
        <v>230</v>
      </c>
      <c r="O10" s="114"/>
      <c r="P10" s="114"/>
      <c r="Q10" s="114"/>
      <c r="R10" s="114"/>
      <c r="S10" s="153">
        <f>CEILING(P27,500)</f>
        <v>2500</v>
      </c>
      <c r="T10" s="153"/>
      <c r="U10" s="153">
        <f>CEILING(S10*1.05,500)</f>
        <v>3000</v>
      </c>
      <c r="V10" s="153"/>
      <c r="W10" s="153">
        <f>CEILING(U10*1.05,500)</f>
        <v>3500</v>
      </c>
      <c r="X10" s="155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pans="1:13" s="2" customFormat="1" ht="12.75">
      <c r="A15" s="121" t="s">
        <v>172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="2" customFormat="1" ht="12.75"/>
    <row r="17" spans="1:21" s="2" customFormat="1" ht="15">
      <c r="A17" s="75" t="s">
        <v>143</v>
      </c>
      <c r="C17" s="154">
        <v>0.088817</v>
      </c>
      <c r="D17" s="154"/>
      <c r="M17" s="120"/>
      <c r="N17" s="120"/>
      <c r="O17" s="120"/>
      <c r="P17" s="120"/>
      <c r="R17" s="118"/>
      <c r="S17" s="118"/>
      <c r="T17" s="118"/>
      <c r="U17" s="118"/>
    </row>
    <row r="18" spans="1:21" s="2" customFormat="1" ht="15">
      <c r="A18" s="75"/>
      <c r="C18" s="79"/>
      <c r="D18" s="79"/>
      <c r="M18" s="38"/>
      <c r="N18" s="38"/>
      <c r="O18" s="38"/>
      <c r="P18" s="38"/>
      <c r="R18" s="43"/>
      <c r="S18" s="43"/>
      <c r="T18" s="43"/>
      <c r="U18" s="43"/>
    </row>
    <row r="19" spans="1:8" s="2" customFormat="1" ht="15.75">
      <c r="A19" s="148" t="s">
        <v>225</v>
      </c>
      <c r="B19" s="148"/>
      <c r="C19" s="148"/>
      <c r="D19" s="148"/>
      <c r="E19" s="148"/>
      <c r="F19" s="148"/>
      <c r="G19" s="148"/>
      <c r="H19" s="148"/>
    </row>
    <row r="20" spans="1:20" s="2" customFormat="1" ht="42" customHeight="1">
      <c r="A20" s="134" t="s">
        <v>107</v>
      </c>
      <c r="B20" s="134"/>
      <c r="C20" s="134"/>
      <c r="D20" s="134"/>
      <c r="F20" s="109" t="s">
        <v>141</v>
      </c>
      <c r="G20" s="109"/>
      <c r="I20" s="109" t="s">
        <v>231</v>
      </c>
      <c r="J20" s="109"/>
      <c r="K20" s="53"/>
      <c r="L20" s="109" t="s">
        <v>142</v>
      </c>
      <c r="M20" s="109"/>
      <c r="P20" s="109" t="s">
        <v>114</v>
      </c>
      <c r="Q20" s="109"/>
      <c r="S20" s="53"/>
      <c r="T20" s="53"/>
    </row>
    <row r="21" spans="1:20" s="2" customFormat="1" ht="12.75">
      <c r="A21" s="121" t="s">
        <v>137</v>
      </c>
      <c r="B21" s="121"/>
      <c r="C21" s="121"/>
      <c r="D21" s="121"/>
      <c r="F21" s="134">
        <v>300</v>
      </c>
      <c r="G21" s="134"/>
      <c r="I21" s="134">
        <v>2</v>
      </c>
      <c r="J21" s="134"/>
      <c r="L21" s="133">
        <f>SUM($C$17*F21)*2*1.6</f>
        <v>85.26432</v>
      </c>
      <c r="M21" s="133"/>
      <c r="P21" s="133">
        <f>SUM(I21*L21)</f>
        <v>170.52864</v>
      </c>
      <c r="Q21" s="133"/>
      <c r="S21" s="91"/>
      <c r="T21" s="91"/>
    </row>
    <row r="22" spans="1:20" s="2" customFormat="1" ht="12.75">
      <c r="A22" s="121" t="s">
        <v>138</v>
      </c>
      <c r="B22" s="121"/>
      <c r="C22" s="121"/>
      <c r="D22" s="121"/>
      <c r="F22" s="134">
        <v>250</v>
      </c>
      <c r="G22" s="134"/>
      <c r="I22" s="134">
        <v>11</v>
      </c>
      <c r="J22" s="134"/>
      <c r="L22" s="133">
        <f>SUM($C$17*F22)*2*1.6</f>
        <v>71.0536</v>
      </c>
      <c r="M22" s="133"/>
      <c r="P22" s="133">
        <f>SUM(I22*L22)</f>
        <v>781.5896</v>
      </c>
      <c r="Q22" s="133"/>
      <c r="S22" s="91"/>
      <c r="T22" s="91"/>
    </row>
    <row r="23" spans="1:20" s="2" customFormat="1" ht="12.75">
      <c r="A23" s="121" t="s">
        <v>139</v>
      </c>
      <c r="B23" s="121"/>
      <c r="C23" s="121"/>
      <c r="D23" s="121"/>
      <c r="F23" s="134">
        <v>200</v>
      </c>
      <c r="G23" s="134"/>
      <c r="I23" s="134">
        <v>12</v>
      </c>
      <c r="J23" s="134"/>
      <c r="L23" s="133">
        <f>SUM($C$17*F23)*2*1.6</f>
        <v>56.842879999999994</v>
      </c>
      <c r="M23" s="133"/>
      <c r="P23" s="133">
        <f>SUM(I23*L23)</f>
        <v>682.11456</v>
      </c>
      <c r="Q23" s="133"/>
      <c r="S23" s="91"/>
      <c r="T23" s="91"/>
    </row>
    <row r="24" spans="1:20" s="2" customFormat="1" ht="12.75">
      <c r="A24" s="121" t="s">
        <v>140</v>
      </c>
      <c r="B24" s="121"/>
      <c r="C24" s="121"/>
      <c r="D24" s="121"/>
      <c r="F24" s="134">
        <v>160</v>
      </c>
      <c r="G24" s="134"/>
      <c r="I24" s="134">
        <v>13</v>
      </c>
      <c r="J24" s="134"/>
      <c r="L24" s="133">
        <f>SUM($C$17*F24)*2*1.6</f>
        <v>45.474304</v>
      </c>
      <c r="M24" s="133"/>
      <c r="P24" s="133">
        <f>SUM(I24*L24)</f>
        <v>591.165952</v>
      </c>
      <c r="Q24" s="133"/>
      <c r="S24" s="91"/>
      <c r="T24" s="91"/>
    </row>
    <row r="25" spans="1:9" s="2" customFormat="1" ht="12.75">
      <c r="A25" s="134"/>
      <c r="B25" s="134"/>
      <c r="C25" s="134"/>
      <c r="I25" s="52"/>
    </row>
    <row r="26" s="2" customFormat="1" ht="12.75"/>
    <row r="27" spans="12:17" s="2" customFormat="1" ht="12.75">
      <c r="L27" s="120" t="s">
        <v>105</v>
      </c>
      <c r="M27" s="120"/>
      <c r="N27" s="120"/>
      <c r="O27" s="120"/>
      <c r="P27" s="119">
        <f>SUM(P21:Q26)</f>
        <v>2225.398752</v>
      </c>
      <c r="Q27" s="119"/>
    </row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</sheetData>
  <sheetProtection/>
  <mergeCells count="53">
    <mergeCell ref="R17:U17"/>
    <mergeCell ref="M17:P17"/>
    <mergeCell ref="C17:D17"/>
    <mergeCell ref="W10:X10"/>
    <mergeCell ref="S9:T9"/>
    <mergeCell ref="U9:V9"/>
    <mergeCell ref="W9:X9"/>
    <mergeCell ref="A3:T3"/>
    <mergeCell ref="E5:Q5"/>
    <mergeCell ref="S6:T6"/>
    <mergeCell ref="A5:C5"/>
    <mergeCell ref="U6:V6"/>
    <mergeCell ref="A7:D8"/>
    <mergeCell ref="E7:H8"/>
    <mergeCell ref="J7:M8"/>
    <mergeCell ref="S7:X8"/>
    <mergeCell ref="W6:X6"/>
    <mergeCell ref="I7:I8"/>
    <mergeCell ref="N7:R9"/>
    <mergeCell ref="A13:G13"/>
    <mergeCell ref="N10:R10"/>
    <mergeCell ref="A15:M15"/>
    <mergeCell ref="U10:V10"/>
    <mergeCell ref="S10:T10"/>
    <mergeCell ref="F23:G23"/>
    <mergeCell ref="A19:H19"/>
    <mergeCell ref="A20:D20"/>
    <mergeCell ref="F20:G20"/>
    <mergeCell ref="A21:D21"/>
    <mergeCell ref="F21:G21"/>
    <mergeCell ref="A25:C25"/>
    <mergeCell ref="A24:D24"/>
    <mergeCell ref="F24:G24"/>
    <mergeCell ref="L20:M20"/>
    <mergeCell ref="I23:J23"/>
    <mergeCell ref="L23:M23"/>
    <mergeCell ref="A22:D22"/>
    <mergeCell ref="F22:G22"/>
    <mergeCell ref="A23:D23"/>
    <mergeCell ref="I21:J21"/>
    <mergeCell ref="L21:M21"/>
    <mergeCell ref="P21:Q21"/>
    <mergeCell ref="I22:J22"/>
    <mergeCell ref="L22:M22"/>
    <mergeCell ref="P22:Q22"/>
    <mergeCell ref="P20:Q20"/>
    <mergeCell ref="I20:J20"/>
    <mergeCell ref="I24:J24"/>
    <mergeCell ref="L24:M24"/>
    <mergeCell ref="P24:Q24"/>
    <mergeCell ref="L27:O27"/>
    <mergeCell ref="P27:Q27"/>
    <mergeCell ref="P23:Q23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29.25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45">
        <v>2</v>
      </c>
      <c r="J10" s="44">
        <v>2</v>
      </c>
      <c r="K10" s="45">
        <v>4</v>
      </c>
      <c r="L10" s="45">
        <v>6</v>
      </c>
      <c r="M10" s="44">
        <v>1</v>
      </c>
      <c r="N10" s="114" t="s">
        <v>156</v>
      </c>
      <c r="O10" s="114"/>
      <c r="P10" s="114"/>
      <c r="Q10" s="114"/>
      <c r="R10" s="114"/>
      <c r="S10" s="153">
        <f>CEILING(G20,500)</f>
        <v>6000</v>
      </c>
      <c r="T10" s="153"/>
      <c r="U10" s="153">
        <f>CEILING(S10*1.05,500)</f>
        <v>6500</v>
      </c>
      <c r="V10" s="153"/>
      <c r="W10" s="153">
        <f>CEILING(U10*1.05,500)</f>
        <v>7000</v>
      </c>
      <c r="X10" s="155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pans="2:10" s="2" customFormat="1" ht="12.75">
      <c r="B15" s="156" t="s">
        <v>173</v>
      </c>
      <c r="C15" s="156"/>
      <c r="D15" s="156"/>
      <c r="E15" s="156"/>
      <c r="F15" s="156"/>
      <c r="G15" s="156"/>
      <c r="H15" s="156"/>
      <c r="I15" s="156"/>
      <c r="J15" s="156"/>
    </row>
    <row r="16" spans="2:9" s="2" customFormat="1" ht="12.75">
      <c r="B16" s="156" t="s">
        <v>157</v>
      </c>
      <c r="C16" s="156"/>
      <c r="D16" s="156"/>
      <c r="E16" s="156"/>
      <c r="F16" s="156"/>
      <c r="G16" s="156"/>
      <c r="H16" s="156"/>
      <c r="I16" s="156"/>
    </row>
    <row r="17" spans="2:21" s="2" customFormat="1" ht="15">
      <c r="B17" s="52"/>
      <c r="C17" s="52"/>
      <c r="D17" s="52"/>
      <c r="G17" s="48"/>
      <c r="H17" s="48"/>
      <c r="I17" s="48"/>
      <c r="M17" s="48"/>
      <c r="N17" s="48"/>
      <c r="O17" s="48"/>
      <c r="P17" s="48"/>
      <c r="R17" s="59"/>
      <c r="S17" s="59"/>
      <c r="T17" s="59"/>
      <c r="U17" s="59"/>
    </row>
    <row r="18" spans="3:9" s="2" customFormat="1" ht="12.75">
      <c r="C18" s="157" t="s">
        <v>117</v>
      </c>
      <c r="D18" s="157"/>
      <c r="E18" s="157"/>
      <c r="G18" s="157" t="s">
        <v>114</v>
      </c>
      <c r="H18" s="157"/>
      <c r="I18" s="157"/>
    </row>
    <row r="19" s="2" customFormat="1" ht="12.75"/>
    <row r="20" spans="3:9" s="2" customFormat="1" ht="12.75">
      <c r="C20" s="158">
        <v>25000</v>
      </c>
      <c r="D20" s="158"/>
      <c r="E20" s="158"/>
      <c r="G20" s="158">
        <f>SUM(C20*0.225)</f>
        <v>5625</v>
      </c>
      <c r="H20" s="158"/>
      <c r="I20" s="158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6">
    <mergeCell ref="C18:E18"/>
    <mergeCell ref="G18:I18"/>
    <mergeCell ref="C20:E20"/>
    <mergeCell ref="G20:I20"/>
    <mergeCell ref="B16:I16"/>
    <mergeCell ref="N10:R10"/>
    <mergeCell ref="S10:T10"/>
    <mergeCell ref="U10:V10"/>
    <mergeCell ref="A13:G13"/>
    <mergeCell ref="B15:J15"/>
    <mergeCell ref="W10:X10"/>
    <mergeCell ref="A3:T3"/>
    <mergeCell ref="E5:Q5"/>
    <mergeCell ref="S6:T6"/>
    <mergeCell ref="U6:V6"/>
    <mergeCell ref="A5:C5"/>
    <mergeCell ref="A7:D8"/>
    <mergeCell ref="E7:H8"/>
    <mergeCell ref="J7:M8"/>
    <mergeCell ref="I7:I8"/>
    <mergeCell ref="W6:X6"/>
    <mergeCell ref="N7:R9"/>
    <mergeCell ref="S7:X8"/>
    <mergeCell ref="S9:T9"/>
    <mergeCell ref="U9:V9"/>
    <mergeCell ref="W9:X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0">
      <selection activeCell="S10" sqref="S10:T10"/>
    </sheetView>
  </sheetViews>
  <sheetFormatPr defaultColWidth="9.140625" defaultRowHeight="12.75"/>
  <cols>
    <col min="1" max="6" width="4.7109375" style="0" customWidth="1"/>
    <col min="7" max="7" width="4.00390625" style="0" customWidth="1"/>
    <col min="8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18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45">
        <v>2</v>
      </c>
      <c r="J10" s="44">
        <v>3</v>
      </c>
      <c r="K10" s="45">
        <v>2</v>
      </c>
      <c r="L10" s="45">
        <v>1</v>
      </c>
      <c r="M10" s="44">
        <v>1</v>
      </c>
      <c r="N10" s="114" t="s">
        <v>13</v>
      </c>
      <c r="O10" s="114"/>
      <c r="P10" s="114"/>
      <c r="Q10" s="114"/>
      <c r="R10" s="114"/>
      <c r="S10" s="153">
        <f>CEILING(L48,100)</f>
        <v>1200</v>
      </c>
      <c r="T10" s="153"/>
      <c r="U10" s="153">
        <f>CEILING(S10*1.05,100)</f>
        <v>1300</v>
      </c>
      <c r="V10" s="153"/>
      <c r="W10" s="153">
        <f>CEILING(U10*1.05,100)</f>
        <v>1400</v>
      </c>
      <c r="X10" s="153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pans="2:20" s="2" customFormat="1" ht="12.75">
      <c r="B15" s="163" t="s">
        <v>162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2:20" s="2" customFormat="1" ht="21" customHeight="1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2:20" s="2" customFormat="1" ht="20.25" customHeight="1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</row>
    <row r="18" spans="2:20" s="2" customFormat="1" ht="12.75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</row>
    <row r="19" s="2" customFormat="1" ht="12.75"/>
    <row r="20" spans="1:21" s="2" customFormat="1" ht="27" customHeight="1">
      <c r="A20" s="120" t="s">
        <v>144</v>
      </c>
      <c r="B20" s="120"/>
      <c r="C20" s="120"/>
      <c r="D20" s="120"/>
      <c r="F20" s="120" t="s">
        <v>145</v>
      </c>
      <c r="G20" s="120"/>
      <c r="I20" s="162" t="s">
        <v>110</v>
      </c>
      <c r="J20" s="162"/>
      <c r="K20" s="48"/>
      <c r="L20" s="162" t="s">
        <v>146</v>
      </c>
      <c r="M20" s="162"/>
      <c r="N20" s="48"/>
      <c r="O20" s="48"/>
      <c r="R20" s="48"/>
      <c r="S20" s="48"/>
      <c r="T20" s="48"/>
      <c r="U20" s="48"/>
    </row>
    <row r="21" spans="1:21" s="2" customFormat="1" ht="12.75">
      <c r="A21" s="161"/>
      <c r="B21" s="161"/>
      <c r="C21" s="161"/>
      <c r="D21" s="161"/>
      <c r="F21" s="159">
        <v>1</v>
      </c>
      <c r="G21" s="159"/>
      <c r="H21" s="37"/>
      <c r="I21" s="164">
        <v>1111</v>
      </c>
      <c r="J21" s="164"/>
      <c r="K21" s="54"/>
      <c r="L21" s="159">
        <f>SUM(F21*I21)</f>
        <v>1111</v>
      </c>
      <c r="M21" s="159"/>
      <c r="N21" s="54"/>
      <c r="O21" s="54"/>
      <c r="P21" s="37"/>
      <c r="Q21" s="37"/>
      <c r="R21" s="54"/>
      <c r="S21" s="54"/>
      <c r="T21" s="54"/>
      <c r="U21" s="54"/>
    </row>
    <row r="22" spans="1:21" s="2" customFormat="1" ht="12.75">
      <c r="A22" s="161"/>
      <c r="B22" s="161"/>
      <c r="C22" s="161"/>
      <c r="D22" s="161"/>
      <c r="F22" s="159"/>
      <c r="G22" s="159"/>
      <c r="H22" s="37"/>
      <c r="I22" s="164"/>
      <c r="J22" s="164"/>
      <c r="K22" s="54"/>
      <c r="L22" s="159">
        <f aca="true" t="shared" si="0" ref="L22:L42">SUM(F22*I22)</f>
        <v>0</v>
      </c>
      <c r="M22" s="159"/>
      <c r="N22" s="54"/>
      <c r="O22" s="54"/>
      <c r="P22" s="37"/>
      <c r="Q22" s="37"/>
      <c r="R22" s="54"/>
      <c r="S22" s="54"/>
      <c r="T22" s="54"/>
      <c r="U22" s="54"/>
    </row>
    <row r="23" spans="1:21" s="2" customFormat="1" ht="12.75">
      <c r="A23" s="161"/>
      <c r="B23" s="161"/>
      <c r="C23" s="161"/>
      <c r="D23" s="161"/>
      <c r="F23" s="159"/>
      <c r="G23" s="159"/>
      <c r="H23" s="37"/>
      <c r="I23" s="164"/>
      <c r="J23" s="164"/>
      <c r="K23" s="54"/>
      <c r="L23" s="159">
        <f t="shared" si="0"/>
        <v>0</v>
      </c>
      <c r="M23" s="159"/>
      <c r="N23" s="54"/>
      <c r="O23" s="54"/>
      <c r="P23" s="37"/>
      <c r="Q23" s="37"/>
      <c r="R23" s="54"/>
      <c r="S23" s="54"/>
      <c r="T23" s="54"/>
      <c r="U23" s="54"/>
    </row>
    <row r="24" spans="1:21" s="2" customFormat="1" ht="12.75">
      <c r="A24" s="161"/>
      <c r="B24" s="161"/>
      <c r="C24" s="161"/>
      <c r="D24" s="161"/>
      <c r="F24" s="159"/>
      <c r="G24" s="159"/>
      <c r="H24" s="37"/>
      <c r="I24" s="164"/>
      <c r="J24" s="164"/>
      <c r="K24" s="54"/>
      <c r="L24" s="159">
        <f t="shared" si="0"/>
        <v>0</v>
      </c>
      <c r="M24" s="159"/>
      <c r="N24" s="54"/>
      <c r="O24" s="54"/>
      <c r="P24" s="37"/>
      <c r="Q24" s="37"/>
      <c r="R24" s="54"/>
      <c r="S24" s="54"/>
      <c r="T24" s="54"/>
      <c r="U24" s="54"/>
    </row>
    <row r="25" spans="1:21" s="2" customFormat="1" ht="12.75">
      <c r="A25" s="161"/>
      <c r="B25" s="161"/>
      <c r="C25" s="161"/>
      <c r="D25" s="161"/>
      <c r="F25" s="159"/>
      <c r="G25" s="159"/>
      <c r="H25" s="37"/>
      <c r="I25" s="164"/>
      <c r="J25" s="164"/>
      <c r="K25" s="54"/>
      <c r="L25" s="159">
        <f t="shared" si="0"/>
        <v>0</v>
      </c>
      <c r="M25" s="159"/>
      <c r="N25" s="54"/>
      <c r="O25" s="54"/>
      <c r="P25" s="37"/>
      <c r="Q25" s="37"/>
      <c r="R25" s="54"/>
      <c r="S25" s="54"/>
      <c r="T25" s="54"/>
      <c r="U25" s="54"/>
    </row>
    <row r="26" spans="1:21" s="2" customFormat="1" ht="12.75">
      <c r="A26" s="161"/>
      <c r="B26" s="161"/>
      <c r="C26" s="161"/>
      <c r="D26" s="161"/>
      <c r="F26" s="159"/>
      <c r="G26" s="159"/>
      <c r="H26" s="37"/>
      <c r="I26" s="164"/>
      <c r="J26" s="164"/>
      <c r="K26" s="54"/>
      <c r="L26" s="159">
        <f t="shared" si="0"/>
        <v>0</v>
      </c>
      <c r="M26" s="159"/>
      <c r="N26" s="54"/>
      <c r="O26" s="54"/>
      <c r="P26" s="37"/>
      <c r="Q26" s="37"/>
      <c r="R26" s="54"/>
      <c r="S26" s="54"/>
      <c r="T26" s="54"/>
      <c r="U26" s="54"/>
    </row>
    <row r="27" spans="1:21" s="2" customFormat="1" ht="12.75">
      <c r="A27" s="161"/>
      <c r="B27" s="161"/>
      <c r="C27" s="161"/>
      <c r="D27" s="161"/>
      <c r="F27" s="159"/>
      <c r="G27" s="159"/>
      <c r="H27" s="37"/>
      <c r="I27" s="164"/>
      <c r="J27" s="164"/>
      <c r="K27" s="54"/>
      <c r="L27" s="159">
        <f t="shared" si="0"/>
        <v>0</v>
      </c>
      <c r="M27" s="159"/>
      <c r="N27" s="54"/>
      <c r="O27" s="54"/>
      <c r="P27" s="37"/>
      <c r="Q27" s="37"/>
      <c r="R27" s="54"/>
      <c r="S27" s="54"/>
      <c r="T27" s="54"/>
      <c r="U27" s="54"/>
    </row>
    <row r="28" spans="1:21" s="2" customFormat="1" ht="12.75">
      <c r="A28" s="161"/>
      <c r="B28" s="161"/>
      <c r="C28" s="161"/>
      <c r="D28" s="161"/>
      <c r="F28" s="159"/>
      <c r="G28" s="159"/>
      <c r="H28" s="37"/>
      <c r="I28" s="164"/>
      <c r="J28" s="164"/>
      <c r="K28" s="54"/>
      <c r="L28" s="159">
        <f t="shared" si="0"/>
        <v>0</v>
      </c>
      <c r="M28" s="159"/>
      <c r="N28" s="54"/>
      <c r="O28" s="54"/>
      <c r="P28" s="37"/>
      <c r="Q28" s="37"/>
      <c r="R28" s="54"/>
      <c r="S28" s="54"/>
      <c r="T28" s="54"/>
      <c r="U28" s="54"/>
    </row>
    <row r="29" spans="1:21" s="2" customFormat="1" ht="12.75">
      <c r="A29" s="161"/>
      <c r="B29" s="161"/>
      <c r="C29" s="161"/>
      <c r="D29" s="161"/>
      <c r="F29" s="159"/>
      <c r="G29" s="159"/>
      <c r="H29" s="37"/>
      <c r="I29" s="164"/>
      <c r="J29" s="164"/>
      <c r="K29" s="54"/>
      <c r="L29" s="159">
        <f t="shared" si="0"/>
        <v>0</v>
      </c>
      <c r="M29" s="159"/>
      <c r="N29" s="54"/>
      <c r="O29" s="54"/>
      <c r="P29" s="37"/>
      <c r="Q29" s="37"/>
      <c r="R29" s="54"/>
      <c r="S29" s="54"/>
      <c r="T29" s="54"/>
      <c r="U29" s="54"/>
    </row>
    <row r="30" spans="1:21" s="2" customFormat="1" ht="12.75">
      <c r="A30" s="161"/>
      <c r="B30" s="161"/>
      <c r="C30" s="161"/>
      <c r="D30" s="161"/>
      <c r="F30" s="159"/>
      <c r="G30" s="159"/>
      <c r="H30" s="37"/>
      <c r="I30" s="164"/>
      <c r="J30" s="164"/>
      <c r="K30" s="54"/>
      <c r="L30" s="159">
        <f t="shared" si="0"/>
        <v>0</v>
      </c>
      <c r="M30" s="159"/>
      <c r="N30" s="54"/>
      <c r="O30" s="54"/>
      <c r="P30" s="37"/>
      <c r="Q30" s="37"/>
      <c r="R30" s="54"/>
      <c r="S30" s="54"/>
      <c r="T30" s="54"/>
      <c r="U30" s="54"/>
    </row>
    <row r="31" spans="1:21" s="2" customFormat="1" ht="12.75">
      <c r="A31" s="161"/>
      <c r="B31" s="161"/>
      <c r="C31" s="161"/>
      <c r="D31" s="161"/>
      <c r="F31" s="159"/>
      <c r="G31" s="159"/>
      <c r="H31" s="37"/>
      <c r="I31" s="164"/>
      <c r="J31" s="164"/>
      <c r="K31" s="54"/>
      <c r="L31" s="159">
        <f t="shared" si="0"/>
        <v>0</v>
      </c>
      <c r="M31" s="159"/>
      <c r="N31" s="54"/>
      <c r="O31" s="54"/>
      <c r="P31" s="37"/>
      <c r="Q31" s="37"/>
      <c r="R31" s="54"/>
      <c r="S31" s="54"/>
      <c r="T31" s="54"/>
      <c r="U31" s="54"/>
    </row>
    <row r="32" spans="1:21" s="2" customFormat="1" ht="12.75">
      <c r="A32" s="161"/>
      <c r="B32" s="161"/>
      <c r="C32" s="161"/>
      <c r="D32" s="161"/>
      <c r="F32" s="159"/>
      <c r="G32" s="159"/>
      <c r="H32" s="37"/>
      <c r="I32" s="164"/>
      <c r="J32" s="164"/>
      <c r="K32" s="54"/>
      <c r="L32" s="159">
        <f t="shared" si="0"/>
        <v>0</v>
      </c>
      <c r="M32" s="159"/>
      <c r="N32" s="54"/>
      <c r="O32" s="54"/>
      <c r="P32" s="37"/>
      <c r="Q32" s="37"/>
      <c r="R32" s="54"/>
      <c r="S32" s="54"/>
      <c r="T32" s="54"/>
      <c r="U32" s="54"/>
    </row>
    <row r="33" spans="1:21" s="2" customFormat="1" ht="12.75">
      <c r="A33" s="161"/>
      <c r="B33" s="161"/>
      <c r="C33" s="161"/>
      <c r="D33" s="161"/>
      <c r="F33" s="159"/>
      <c r="G33" s="159"/>
      <c r="H33" s="37"/>
      <c r="I33" s="164"/>
      <c r="J33" s="164"/>
      <c r="K33" s="54"/>
      <c r="L33" s="159">
        <f t="shared" si="0"/>
        <v>0</v>
      </c>
      <c r="M33" s="159"/>
      <c r="N33" s="54"/>
      <c r="O33" s="54"/>
      <c r="P33" s="37"/>
      <c r="Q33" s="37"/>
      <c r="R33" s="54"/>
      <c r="S33" s="54"/>
      <c r="T33" s="54"/>
      <c r="U33" s="54"/>
    </row>
    <row r="34" spans="1:21" s="2" customFormat="1" ht="12.75">
      <c r="A34" s="161"/>
      <c r="B34" s="161"/>
      <c r="C34" s="161"/>
      <c r="D34" s="161"/>
      <c r="F34" s="159"/>
      <c r="G34" s="159"/>
      <c r="H34" s="37"/>
      <c r="I34" s="164"/>
      <c r="J34" s="164"/>
      <c r="K34" s="54"/>
      <c r="L34" s="159">
        <f t="shared" si="0"/>
        <v>0</v>
      </c>
      <c r="M34" s="159"/>
      <c r="N34" s="54"/>
      <c r="O34" s="54"/>
      <c r="P34" s="37"/>
      <c r="Q34" s="37"/>
      <c r="R34" s="54"/>
      <c r="S34" s="54"/>
      <c r="T34" s="54"/>
      <c r="U34" s="54"/>
    </row>
    <row r="35" spans="1:21" s="2" customFormat="1" ht="12.75">
      <c r="A35" s="161"/>
      <c r="B35" s="161"/>
      <c r="C35" s="161"/>
      <c r="D35" s="161"/>
      <c r="F35" s="159"/>
      <c r="G35" s="159"/>
      <c r="H35" s="37"/>
      <c r="I35" s="164"/>
      <c r="J35" s="164"/>
      <c r="K35" s="54"/>
      <c r="L35" s="159">
        <f t="shared" si="0"/>
        <v>0</v>
      </c>
      <c r="M35" s="159"/>
      <c r="N35" s="54"/>
      <c r="O35" s="54"/>
      <c r="P35" s="37"/>
      <c r="Q35" s="37"/>
      <c r="R35" s="54"/>
      <c r="S35" s="54"/>
      <c r="T35" s="54"/>
      <c r="U35" s="54"/>
    </row>
    <row r="36" spans="1:21" s="2" customFormat="1" ht="12.75">
      <c r="A36" s="161"/>
      <c r="B36" s="161"/>
      <c r="C36" s="161"/>
      <c r="D36" s="161"/>
      <c r="F36" s="159"/>
      <c r="G36" s="159"/>
      <c r="H36" s="37"/>
      <c r="I36" s="164"/>
      <c r="J36" s="164"/>
      <c r="K36" s="54"/>
      <c r="L36" s="159">
        <f t="shared" si="0"/>
        <v>0</v>
      </c>
      <c r="M36" s="159"/>
      <c r="N36" s="54"/>
      <c r="O36" s="54"/>
      <c r="P36" s="37"/>
      <c r="Q36" s="37"/>
      <c r="R36" s="54"/>
      <c r="S36" s="54"/>
      <c r="T36" s="54"/>
      <c r="U36" s="54"/>
    </row>
    <row r="37" spans="1:21" s="2" customFormat="1" ht="12.75">
      <c r="A37" s="161"/>
      <c r="B37" s="161"/>
      <c r="C37" s="161"/>
      <c r="D37" s="161"/>
      <c r="F37" s="159"/>
      <c r="G37" s="159"/>
      <c r="H37" s="37"/>
      <c r="I37" s="164"/>
      <c r="J37" s="164"/>
      <c r="K37" s="54"/>
      <c r="L37" s="159">
        <f t="shared" si="0"/>
        <v>0</v>
      </c>
      <c r="M37" s="159"/>
      <c r="N37" s="54"/>
      <c r="O37" s="54"/>
      <c r="P37" s="37"/>
      <c r="Q37" s="37"/>
      <c r="R37" s="54"/>
      <c r="S37" s="54"/>
      <c r="T37" s="54"/>
      <c r="U37" s="54"/>
    </row>
    <row r="38" spans="1:21" s="2" customFormat="1" ht="12.75">
      <c r="A38" s="160"/>
      <c r="B38" s="160"/>
      <c r="C38" s="160"/>
      <c r="D38" s="160"/>
      <c r="F38" s="159"/>
      <c r="G38" s="159"/>
      <c r="H38" s="37"/>
      <c r="I38" s="164"/>
      <c r="J38" s="164"/>
      <c r="K38" s="54"/>
      <c r="L38" s="159">
        <f t="shared" si="0"/>
        <v>0</v>
      </c>
      <c r="M38" s="159"/>
      <c r="N38" s="54"/>
      <c r="O38" s="54"/>
      <c r="P38" s="37"/>
      <c r="Q38" s="37"/>
      <c r="R38" s="54"/>
      <c r="S38" s="54"/>
      <c r="T38" s="54"/>
      <c r="U38" s="54"/>
    </row>
    <row r="39" spans="1:21" s="2" customFormat="1" ht="12.75">
      <c r="A39" s="161"/>
      <c r="B39" s="161"/>
      <c r="C39" s="161"/>
      <c r="D39" s="161"/>
      <c r="F39" s="159"/>
      <c r="G39" s="159"/>
      <c r="H39" s="37"/>
      <c r="I39" s="164"/>
      <c r="J39" s="164"/>
      <c r="K39" s="54"/>
      <c r="L39" s="159">
        <f t="shared" si="0"/>
        <v>0</v>
      </c>
      <c r="M39" s="159"/>
      <c r="N39" s="54"/>
      <c r="O39" s="54"/>
      <c r="P39" s="37"/>
      <c r="Q39" s="37"/>
      <c r="R39" s="54"/>
      <c r="S39" s="54"/>
      <c r="T39" s="54"/>
      <c r="U39" s="54"/>
    </row>
    <row r="40" spans="1:21" s="2" customFormat="1" ht="12.75">
      <c r="A40" s="161"/>
      <c r="B40" s="161"/>
      <c r="C40" s="161"/>
      <c r="D40" s="161"/>
      <c r="F40" s="159"/>
      <c r="G40" s="159"/>
      <c r="H40" s="37"/>
      <c r="I40" s="164"/>
      <c r="J40" s="164"/>
      <c r="K40" s="54"/>
      <c r="L40" s="159">
        <f t="shared" si="0"/>
        <v>0</v>
      </c>
      <c r="M40" s="159"/>
      <c r="N40" s="54"/>
      <c r="O40" s="54"/>
      <c r="P40" s="37"/>
      <c r="Q40" s="37"/>
      <c r="R40" s="54"/>
      <c r="S40" s="54"/>
      <c r="T40" s="54"/>
      <c r="U40" s="54"/>
    </row>
    <row r="41" spans="1:21" s="2" customFormat="1" ht="12.75">
      <c r="A41" s="161"/>
      <c r="B41" s="161"/>
      <c r="C41" s="161"/>
      <c r="D41" s="161"/>
      <c r="F41" s="159"/>
      <c r="G41" s="159"/>
      <c r="H41" s="37"/>
      <c r="I41" s="164"/>
      <c r="J41" s="164"/>
      <c r="K41" s="54"/>
      <c r="L41" s="159">
        <f t="shared" si="0"/>
        <v>0</v>
      </c>
      <c r="M41" s="159"/>
      <c r="N41" s="54"/>
      <c r="O41" s="54"/>
      <c r="P41" s="37"/>
      <c r="Q41" s="37"/>
      <c r="R41" s="54"/>
      <c r="S41" s="54"/>
      <c r="T41" s="54"/>
      <c r="U41" s="54"/>
    </row>
    <row r="42" spans="1:21" s="2" customFormat="1" ht="12.75">
      <c r="A42" s="161"/>
      <c r="B42" s="161"/>
      <c r="C42" s="161"/>
      <c r="D42" s="161"/>
      <c r="F42" s="159"/>
      <c r="G42" s="159"/>
      <c r="H42" s="37"/>
      <c r="I42" s="164"/>
      <c r="J42" s="164"/>
      <c r="K42" s="54"/>
      <c r="L42" s="159">
        <f t="shared" si="0"/>
        <v>0</v>
      </c>
      <c r="M42" s="159"/>
      <c r="N42" s="54"/>
      <c r="O42" s="54"/>
      <c r="P42" s="37"/>
      <c r="Q42" s="37"/>
      <c r="R42" s="54"/>
      <c r="S42" s="54"/>
      <c r="T42" s="54"/>
      <c r="U42" s="54"/>
    </row>
    <row r="43" spans="1:21" s="2" customFormat="1" ht="12.75">
      <c r="A43" s="161"/>
      <c r="B43" s="161"/>
      <c r="C43" s="161"/>
      <c r="D43" s="161"/>
      <c r="F43" s="159"/>
      <c r="G43" s="159"/>
      <c r="H43" s="37"/>
      <c r="I43" s="159"/>
      <c r="J43" s="159"/>
      <c r="K43" s="54"/>
      <c r="L43" s="159">
        <f>SUM(F43*I43)</f>
        <v>0</v>
      </c>
      <c r="M43" s="159"/>
      <c r="N43" s="54"/>
      <c r="O43" s="54"/>
      <c r="P43" s="37"/>
      <c r="Q43" s="37"/>
      <c r="R43" s="54"/>
      <c r="S43" s="54"/>
      <c r="T43" s="54"/>
      <c r="U43" s="54"/>
    </row>
    <row r="44" spans="1:21" s="2" customFormat="1" ht="12.75">
      <c r="A44" s="161"/>
      <c r="B44" s="161"/>
      <c r="C44" s="161"/>
      <c r="D44" s="161"/>
      <c r="F44" s="159"/>
      <c r="G44" s="159"/>
      <c r="H44" s="37"/>
      <c r="I44" s="159"/>
      <c r="J44" s="159"/>
      <c r="K44" s="54"/>
      <c r="L44" s="159">
        <f>SUM(F44*I44)</f>
        <v>0</v>
      </c>
      <c r="M44" s="159"/>
      <c r="N44" s="54"/>
      <c r="O44" s="54"/>
      <c r="P44" s="37"/>
      <c r="Q44" s="37"/>
      <c r="R44" s="54"/>
      <c r="S44" s="54"/>
      <c r="T44" s="54"/>
      <c r="U44" s="54"/>
    </row>
    <row r="45" spans="1:21" s="2" customFormat="1" ht="12.75">
      <c r="A45" s="161"/>
      <c r="B45" s="161"/>
      <c r="C45" s="161"/>
      <c r="D45" s="161"/>
      <c r="F45" s="159"/>
      <c r="G45" s="159"/>
      <c r="I45" s="159"/>
      <c r="J45" s="159"/>
      <c r="L45" s="159">
        <f>SUM(F45*I45)</f>
        <v>0</v>
      </c>
      <c r="M45" s="159"/>
      <c r="N45" s="54"/>
      <c r="O45" s="54"/>
      <c r="P45" s="37"/>
      <c r="Q45" s="37"/>
      <c r="R45" s="54"/>
      <c r="S45" s="54"/>
      <c r="T45" s="54"/>
      <c r="U45" s="54"/>
    </row>
    <row r="46" spans="1:21" s="2" customFormat="1" ht="12.75">
      <c r="A46" s="161"/>
      <c r="B46" s="161"/>
      <c r="C46" s="161"/>
      <c r="D46" s="161"/>
      <c r="F46" s="159"/>
      <c r="G46" s="159"/>
      <c r="H46" s="37"/>
      <c r="I46" s="159"/>
      <c r="J46" s="159"/>
      <c r="K46" s="54"/>
      <c r="L46" s="159">
        <f>SUM(F46*I46)</f>
        <v>0</v>
      </c>
      <c r="M46" s="159"/>
      <c r="N46" s="54"/>
      <c r="O46" s="54"/>
      <c r="P46" s="37"/>
      <c r="Q46" s="37"/>
      <c r="R46" s="54"/>
      <c r="S46" s="54"/>
      <c r="T46" s="54"/>
      <c r="U46" s="54"/>
    </row>
    <row r="47" spans="1:21" s="2" customFormat="1" ht="12.75">
      <c r="A47" s="161"/>
      <c r="B47" s="161"/>
      <c r="C47" s="161"/>
      <c r="D47" s="161"/>
      <c r="F47" s="54"/>
      <c r="G47" s="54"/>
      <c r="H47" s="37"/>
      <c r="I47" s="54"/>
      <c r="J47" s="54"/>
      <c r="K47" s="54"/>
      <c r="L47" s="37"/>
      <c r="M47" s="54"/>
      <c r="N47" s="54"/>
      <c r="O47" s="54"/>
      <c r="P47" s="37"/>
      <c r="Q47" s="37"/>
      <c r="R47" s="54"/>
      <c r="S47" s="54"/>
      <c r="T47" s="54"/>
      <c r="U47" s="54"/>
    </row>
    <row r="48" spans="1:21" s="2" customFormat="1" ht="15.75">
      <c r="A48" s="161"/>
      <c r="B48" s="161"/>
      <c r="C48" s="161"/>
      <c r="D48" s="161"/>
      <c r="F48" s="54"/>
      <c r="G48" s="165" t="s">
        <v>104</v>
      </c>
      <c r="H48" s="165"/>
      <c r="I48" s="165"/>
      <c r="J48" s="54"/>
      <c r="K48" s="54"/>
      <c r="L48" s="166">
        <f>SUM(L21:M44)</f>
        <v>1111</v>
      </c>
      <c r="M48" s="166"/>
      <c r="N48" s="54"/>
      <c r="O48" s="54"/>
      <c r="P48" s="37"/>
      <c r="Q48" s="37"/>
      <c r="R48" s="54"/>
      <c r="S48" s="54"/>
      <c r="T48" s="54"/>
      <c r="U48" s="54"/>
    </row>
    <row r="49" spans="1:21" s="2" customFormat="1" ht="12.75">
      <c r="A49" s="161"/>
      <c r="B49" s="161"/>
      <c r="C49" s="161"/>
      <c r="D49" s="161"/>
      <c r="F49" s="54"/>
      <c r="G49" s="54"/>
      <c r="H49" s="37"/>
      <c r="I49" s="54"/>
      <c r="J49" s="54"/>
      <c r="K49" s="54"/>
      <c r="L49" s="37"/>
      <c r="M49" s="54"/>
      <c r="N49" s="54"/>
      <c r="O49" s="54"/>
      <c r="P49" s="37"/>
      <c r="Q49" s="37"/>
      <c r="R49" s="54"/>
      <c r="S49" s="54"/>
      <c r="T49" s="54"/>
      <c r="U49" s="54"/>
    </row>
    <row r="50" spans="1:21" s="2" customFormat="1" ht="12.75">
      <c r="A50" s="161"/>
      <c r="B50" s="161"/>
      <c r="C50" s="161"/>
      <c r="D50" s="161"/>
      <c r="F50" s="54"/>
      <c r="G50" s="54"/>
      <c r="H50" s="37"/>
      <c r="I50" s="54"/>
      <c r="J50" s="54"/>
      <c r="K50" s="54"/>
      <c r="L50" s="37"/>
      <c r="M50" s="54"/>
      <c r="N50" s="54"/>
      <c r="O50" s="54"/>
      <c r="P50" s="37"/>
      <c r="Q50" s="37"/>
      <c r="R50" s="54"/>
      <c r="S50" s="54"/>
      <c r="T50" s="54"/>
      <c r="U50" s="54"/>
    </row>
    <row r="51" spans="1:21" s="2" customFormat="1" ht="12.75">
      <c r="A51" s="161"/>
      <c r="B51" s="161"/>
      <c r="C51" s="161"/>
      <c r="D51" s="161"/>
      <c r="F51" s="54"/>
      <c r="G51" s="54"/>
      <c r="H51" s="37"/>
      <c r="I51" s="54"/>
      <c r="J51" s="54"/>
      <c r="K51" s="54"/>
      <c r="L51" s="37"/>
      <c r="M51" s="54"/>
      <c r="N51" s="54"/>
      <c r="O51" s="54"/>
      <c r="P51" s="37"/>
      <c r="Q51" s="37"/>
      <c r="R51" s="54"/>
      <c r="S51" s="54"/>
      <c r="T51" s="54"/>
      <c r="U51" s="54"/>
    </row>
    <row r="52" spans="1:21" s="2" customFormat="1" ht="12.75">
      <c r="A52" s="161"/>
      <c r="B52" s="161"/>
      <c r="C52" s="161"/>
      <c r="D52" s="161"/>
      <c r="F52" s="54"/>
      <c r="G52" s="54"/>
      <c r="H52" s="37"/>
      <c r="I52" s="54"/>
      <c r="J52" s="54"/>
      <c r="K52" s="54"/>
      <c r="L52" s="37"/>
      <c r="M52" s="54"/>
      <c r="N52" s="54"/>
      <c r="O52" s="54"/>
      <c r="P52" s="37"/>
      <c r="Q52" s="37"/>
      <c r="R52" s="54"/>
      <c r="S52" s="54"/>
      <c r="T52" s="54"/>
      <c r="U52" s="54"/>
    </row>
    <row r="53" spans="1:21" s="2" customFormat="1" ht="12.75">
      <c r="A53" s="161"/>
      <c r="B53" s="161"/>
      <c r="C53" s="161"/>
      <c r="D53" s="161"/>
      <c r="F53" s="54"/>
      <c r="G53" s="54"/>
      <c r="H53" s="37"/>
      <c r="I53" s="54"/>
      <c r="J53" s="54"/>
      <c r="K53" s="54"/>
      <c r="L53" s="37"/>
      <c r="M53" s="54"/>
      <c r="N53" s="54"/>
      <c r="O53" s="54"/>
      <c r="P53" s="37"/>
      <c r="Q53" s="37"/>
      <c r="R53" s="54"/>
      <c r="S53" s="54"/>
      <c r="T53" s="54"/>
      <c r="U53" s="54"/>
    </row>
    <row r="54" spans="1:21" s="2" customFormat="1" ht="12.75">
      <c r="A54" s="161"/>
      <c r="B54" s="161"/>
      <c r="C54" s="161"/>
      <c r="D54" s="161"/>
      <c r="F54" s="54"/>
      <c r="G54" s="54"/>
      <c r="H54" s="37"/>
      <c r="I54" s="54"/>
      <c r="J54" s="54"/>
      <c r="K54" s="54"/>
      <c r="L54" s="37"/>
      <c r="M54" s="54"/>
      <c r="N54" s="54"/>
      <c r="O54" s="54"/>
      <c r="P54" s="37"/>
      <c r="Q54" s="37"/>
      <c r="R54" s="54"/>
      <c r="S54" s="54"/>
      <c r="T54" s="54"/>
      <c r="U54" s="54"/>
    </row>
    <row r="55" s="2" customFormat="1" ht="12.75"/>
    <row r="56" s="2" customFormat="1" ht="12.75"/>
    <row r="57" spans="18:21" s="2" customFormat="1" ht="15.75">
      <c r="R57" s="55"/>
      <c r="S57" s="55"/>
      <c r="T57" s="55"/>
      <c r="U57" s="55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39">
    <mergeCell ref="G48:I48"/>
    <mergeCell ref="L48:M48"/>
    <mergeCell ref="A3:T3"/>
    <mergeCell ref="E5:Q5"/>
    <mergeCell ref="S6:T6"/>
    <mergeCell ref="L38:M38"/>
    <mergeCell ref="L39:M39"/>
    <mergeCell ref="L40:M40"/>
    <mergeCell ref="L41:M41"/>
    <mergeCell ref="L31:M31"/>
    <mergeCell ref="U6:V6"/>
    <mergeCell ref="N7:R9"/>
    <mergeCell ref="S7:X8"/>
    <mergeCell ref="S9:T9"/>
    <mergeCell ref="U9:V9"/>
    <mergeCell ref="L33:M33"/>
    <mergeCell ref="J7:M8"/>
    <mergeCell ref="L34:M34"/>
    <mergeCell ref="L27:M27"/>
    <mergeCell ref="L28:M28"/>
    <mergeCell ref="L29:M29"/>
    <mergeCell ref="L30:M30"/>
    <mergeCell ref="L24:M24"/>
    <mergeCell ref="L25:M25"/>
    <mergeCell ref="L26:M26"/>
    <mergeCell ref="L32:M32"/>
    <mergeCell ref="A54:D54"/>
    <mergeCell ref="W6:X6"/>
    <mergeCell ref="W9:X9"/>
    <mergeCell ref="N10:R10"/>
    <mergeCell ref="S10:T10"/>
    <mergeCell ref="U10:V10"/>
    <mergeCell ref="W10:X10"/>
    <mergeCell ref="F21:G21"/>
    <mergeCell ref="F22:G22"/>
    <mergeCell ref="L23:M23"/>
    <mergeCell ref="A53:D53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A52:D52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A51:D51"/>
    <mergeCell ref="F41:G41"/>
    <mergeCell ref="F42:G42"/>
    <mergeCell ref="I21:J21"/>
    <mergeCell ref="I22:J22"/>
    <mergeCell ref="I23:J23"/>
    <mergeCell ref="I24:J24"/>
    <mergeCell ref="I25:J25"/>
    <mergeCell ref="I26:J26"/>
    <mergeCell ref="I27:J27"/>
    <mergeCell ref="A50:D50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A49:D49"/>
    <mergeCell ref="I37:J37"/>
    <mergeCell ref="I38:J38"/>
    <mergeCell ref="I39:J39"/>
    <mergeCell ref="I40:J40"/>
    <mergeCell ref="I41:J41"/>
    <mergeCell ref="I42:J42"/>
    <mergeCell ref="I43:J43"/>
    <mergeCell ref="A48:D48"/>
    <mergeCell ref="A47:D47"/>
    <mergeCell ref="A46:D46"/>
    <mergeCell ref="A45:D45"/>
    <mergeCell ref="L20:M20"/>
    <mergeCell ref="L21:M21"/>
    <mergeCell ref="L22:M22"/>
    <mergeCell ref="L35:M35"/>
    <mergeCell ref="L36:M36"/>
    <mergeCell ref="L37:M37"/>
    <mergeCell ref="L42:M42"/>
    <mergeCell ref="A44:D44"/>
    <mergeCell ref="A5:C5"/>
    <mergeCell ref="A13:G13"/>
    <mergeCell ref="A7:D8"/>
    <mergeCell ref="E7:H8"/>
    <mergeCell ref="A21:D21"/>
    <mergeCell ref="A22:D22"/>
    <mergeCell ref="I7:I8"/>
    <mergeCell ref="A20:D20"/>
    <mergeCell ref="F20:G20"/>
    <mergeCell ref="I20:J20"/>
    <mergeCell ref="B15:T18"/>
    <mergeCell ref="A25:D25"/>
    <mergeCell ref="A23:D23"/>
    <mergeCell ref="A24:D24"/>
    <mergeCell ref="A26:D26"/>
    <mergeCell ref="A27:D27"/>
    <mergeCell ref="A28:D28"/>
    <mergeCell ref="A29:D29"/>
    <mergeCell ref="A30:D30"/>
    <mergeCell ref="A31:D31"/>
    <mergeCell ref="A32:D32"/>
    <mergeCell ref="A33:D33"/>
    <mergeCell ref="A35:D35"/>
    <mergeCell ref="A36:D36"/>
    <mergeCell ref="A37:D37"/>
    <mergeCell ref="A34:D34"/>
    <mergeCell ref="A38:D38"/>
    <mergeCell ref="A39:D39"/>
    <mergeCell ref="A40:D40"/>
    <mergeCell ref="A41:D41"/>
    <mergeCell ref="F43:G43"/>
    <mergeCell ref="F44:G44"/>
    <mergeCell ref="A43:D43"/>
    <mergeCell ref="A42:D42"/>
    <mergeCell ref="F45:G45"/>
    <mergeCell ref="F46:G46"/>
    <mergeCell ref="I44:J44"/>
    <mergeCell ref="I45:J45"/>
    <mergeCell ref="I46:J46"/>
    <mergeCell ref="L43:M43"/>
    <mergeCell ref="L44:M44"/>
    <mergeCell ref="L45:M45"/>
    <mergeCell ref="L46:M46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6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18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45">
        <v>2</v>
      </c>
      <c r="J10" s="44">
        <v>3</v>
      </c>
      <c r="K10" s="45">
        <v>2</v>
      </c>
      <c r="L10" s="45">
        <v>2</v>
      </c>
      <c r="M10" s="44">
        <v>1</v>
      </c>
      <c r="N10" s="114" t="s">
        <v>14</v>
      </c>
      <c r="O10" s="114"/>
      <c r="P10" s="114"/>
      <c r="Q10" s="114"/>
      <c r="R10" s="114"/>
      <c r="S10" s="153">
        <f>CEILING(O25,100)</f>
        <v>4500</v>
      </c>
      <c r="T10" s="153"/>
      <c r="U10" s="153">
        <f>CEILING(S10*1.05,100)</f>
        <v>4800</v>
      </c>
      <c r="V10" s="153"/>
      <c r="W10" s="153">
        <f>CEILING(U10*1.05,100)</f>
        <v>5100</v>
      </c>
      <c r="X10" s="153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pans="2:17" s="2" customFormat="1" ht="12.75">
      <c r="B15" s="163" t="s">
        <v>158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</row>
    <row r="16" spans="2:17" s="2" customFormat="1" ht="21" customHeight="1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="2" customFormat="1" ht="12.75"/>
    <row r="18" s="2" customFormat="1" ht="12.75"/>
    <row r="19" spans="1:20" s="2" customFormat="1" ht="12.75" customHeight="1">
      <c r="A19" s="162" t="s">
        <v>47</v>
      </c>
      <c r="B19" s="162"/>
      <c r="C19" s="162"/>
      <c r="D19" s="162"/>
      <c r="E19" s="36"/>
      <c r="F19" s="162" t="s">
        <v>112</v>
      </c>
      <c r="G19" s="162"/>
      <c r="H19" s="36"/>
      <c r="I19" s="162" t="s">
        <v>110</v>
      </c>
      <c r="J19" s="162"/>
      <c r="K19" s="56"/>
      <c r="L19" s="162" t="s">
        <v>113</v>
      </c>
      <c r="M19" s="162"/>
      <c r="N19" s="56"/>
      <c r="O19" s="162" t="s">
        <v>114</v>
      </c>
      <c r="P19" s="162"/>
      <c r="R19" s="56"/>
      <c r="S19" s="56"/>
      <c r="T19" s="56"/>
    </row>
    <row r="20" spans="1:20" s="2" customFormat="1" ht="15" customHeight="1">
      <c r="A20" s="162"/>
      <c r="B20" s="162"/>
      <c r="C20" s="162"/>
      <c r="D20" s="162"/>
      <c r="E20" s="36"/>
      <c r="F20" s="162"/>
      <c r="G20" s="162"/>
      <c r="H20" s="36"/>
      <c r="I20" s="162"/>
      <c r="J20" s="162"/>
      <c r="K20" s="56"/>
      <c r="L20" s="162"/>
      <c r="M20" s="162"/>
      <c r="N20" s="56"/>
      <c r="O20" s="162"/>
      <c r="P20" s="162"/>
      <c r="R20" s="56"/>
      <c r="S20" s="56"/>
      <c r="T20" s="56"/>
    </row>
    <row r="21" s="2" customFormat="1" ht="12.75"/>
    <row r="22" spans="1:20" s="2" customFormat="1" ht="12.75">
      <c r="A22" s="161" t="s">
        <v>206</v>
      </c>
      <c r="B22" s="161"/>
      <c r="C22" s="161"/>
      <c r="D22" s="161"/>
      <c r="F22" s="168">
        <v>300</v>
      </c>
      <c r="G22" s="168"/>
      <c r="H22" s="37"/>
      <c r="I22" s="169">
        <v>1.25</v>
      </c>
      <c r="J22" s="169"/>
      <c r="K22" s="54"/>
      <c r="L22" s="159">
        <f>SUM(F22*I22)</f>
        <v>375</v>
      </c>
      <c r="M22" s="159"/>
      <c r="N22" s="54"/>
      <c r="O22" s="159">
        <f>SUM(L22*12)</f>
        <v>4500</v>
      </c>
      <c r="P22" s="159"/>
      <c r="Q22" s="54"/>
      <c r="R22" s="54"/>
      <c r="S22" s="54"/>
      <c r="T22" s="57"/>
    </row>
    <row r="23" spans="6:19" s="2" customFormat="1" ht="12.75"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6:19" s="2" customFormat="1" ht="12.75"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6:19" s="2" customFormat="1" ht="12.75">
      <c r="F25" s="37"/>
      <c r="G25" s="37"/>
      <c r="H25" s="37"/>
      <c r="I25" s="37"/>
      <c r="J25" s="167" t="s">
        <v>104</v>
      </c>
      <c r="K25" s="167"/>
      <c r="L25" s="167"/>
      <c r="M25" s="37"/>
      <c r="N25" s="37"/>
      <c r="O25" s="166">
        <f>SUM(O22:P24)</f>
        <v>4500</v>
      </c>
      <c r="P25" s="166"/>
      <c r="Q25" s="37"/>
      <c r="R25" s="37"/>
      <c r="S25" s="37"/>
    </row>
    <row r="26" spans="6:20" s="2" customFormat="1" ht="15.75">
      <c r="F26" s="37"/>
      <c r="G26" s="37"/>
      <c r="H26" s="37"/>
      <c r="I26" s="37"/>
      <c r="J26" s="37"/>
      <c r="K26" s="37"/>
      <c r="L26" s="37"/>
      <c r="M26" s="37"/>
      <c r="Q26" s="55"/>
      <c r="R26" s="55"/>
      <c r="S26" s="55"/>
      <c r="T26" s="58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33">
    <mergeCell ref="A5:C5"/>
    <mergeCell ref="U6:V6"/>
    <mergeCell ref="W6:X6"/>
    <mergeCell ref="A7:D8"/>
    <mergeCell ref="E7:H8"/>
    <mergeCell ref="J7:M8"/>
    <mergeCell ref="I7:I8"/>
    <mergeCell ref="W9:X9"/>
    <mergeCell ref="F22:G22"/>
    <mergeCell ref="A19:D20"/>
    <mergeCell ref="A22:D22"/>
    <mergeCell ref="F19:G20"/>
    <mergeCell ref="I19:J20"/>
    <mergeCell ref="I22:J22"/>
    <mergeCell ref="L19:M20"/>
    <mergeCell ref="A13:G13"/>
    <mergeCell ref="N10:R10"/>
    <mergeCell ref="O25:P25"/>
    <mergeCell ref="J25:L25"/>
    <mergeCell ref="B15:Q16"/>
    <mergeCell ref="A3:T3"/>
    <mergeCell ref="E5:Q5"/>
    <mergeCell ref="S6:T6"/>
    <mergeCell ref="N7:R9"/>
    <mergeCell ref="S7:X8"/>
    <mergeCell ref="S9:T9"/>
    <mergeCell ref="U9:V9"/>
    <mergeCell ref="S10:T10"/>
    <mergeCell ref="U10:V10"/>
    <mergeCell ref="W10:X10"/>
    <mergeCell ref="L22:M22"/>
    <mergeCell ref="O19:P20"/>
    <mergeCell ref="O22:P22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9"/>
  <sheetViews>
    <sheetView zoomScalePageLayoutView="0" workbookViewId="0" topLeftCell="A8">
      <selection activeCell="S10" sqref="S10:T10"/>
    </sheetView>
  </sheetViews>
  <sheetFormatPr defaultColWidth="9.140625" defaultRowHeight="12.75"/>
  <cols>
    <col min="1" max="6" width="4.7109375" style="0" customWidth="1"/>
    <col min="7" max="7" width="4.00390625" style="0" customWidth="1"/>
    <col min="8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22" t="s">
        <v>136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17" ht="12.75" customHeight="1">
      <c r="A5" s="123" t="s">
        <v>9</v>
      </c>
      <c r="B5" s="123"/>
      <c r="C5" s="123"/>
      <c r="D5" s="1" t="s">
        <v>11</v>
      </c>
      <c r="E5" s="124" t="str">
        <f>('KURUMSAL KOD'!E4:M4)</f>
        <v>FATİH EĞİTİM FAKÜLTESİ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9:24" ht="13.5" thickBot="1">
      <c r="S6" s="120"/>
      <c r="T6" s="120"/>
      <c r="U6" s="120"/>
      <c r="V6" s="120"/>
      <c r="W6" s="120" t="s">
        <v>171</v>
      </c>
      <c r="X6" s="120"/>
    </row>
    <row r="7" spans="1:24" ht="16.5" customHeight="1" thickTop="1">
      <c r="A7" s="125" t="s">
        <v>4</v>
      </c>
      <c r="B7" s="126"/>
      <c r="C7" s="126"/>
      <c r="D7" s="126"/>
      <c r="E7" s="129" t="s">
        <v>6</v>
      </c>
      <c r="F7" s="129"/>
      <c r="G7" s="129"/>
      <c r="H7" s="129"/>
      <c r="I7" s="110" t="s">
        <v>5</v>
      </c>
      <c r="J7" s="112" t="s">
        <v>7</v>
      </c>
      <c r="K7" s="112"/>
      <c r="L7" s="112"/>
      <c r="M7" s="112"/>
      <c r="N7" s="115" t="s">
        <v>8</v>
      </c>
      <c r="O7" s="115"/>
      <c r="P7" s="115"/>
      <c r="Q7" s="115"/>
      <c r="R7" s="115"/>
      <c r="S7" s="137" t="s">
        <v>135</v>
      </c>
      <c r="T7" s="138"/>
      <c r="U7" s="138"/>
      <c r="V7" s="138"/>
      <c r="W7" s="138"/>
      <c r="X7" s="139"/>
    </row>
    <row r="8" spans="1:24" ht="19.5" customHeight="1">
      <c r="A8" s="127"/>
      <c r="B8" s="128"/>
      <c r="C8" s="128"/>
      <c r="D8" s="128"/>
      <c r="E8" s="130"/>
      <c r="F8" s="130"/>
      <c r="G8" s="130"/>
      <c r="H8" s="130"/>
      <c r="I8" s="111"/>
      <c r="J8" s="113"/>
      <c r="K8" s="113"/>
      <c r="L8" s="113"/>
      <c r="M8" s="113"/>
      <c r="N8" s="116"/>
      <c r="O8" s="116"/>
      <c r="P8" s="116"/>
      <c r="Q8" s="116"/>
      <c r="R8" s="116"/>
      <c r="S8" s="140"/>
      <c r="T8" s="141"/>
      <c r="U8" s="141"/>
      <c r="V8" s="141"/>
      <c r="W8" s="141"/>
      <c r="X8" s="142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7"/>
      <c r="O9" s="117"/>
      <c r="P9" s="117"/>
      <c r="Q9" s="117"/>
      <c r="R9" s="117"/>
      <c r="S9" s="143">
        <v>2018</v>
      </c>
      <c r="T9" s="144"/>
      <c r="U9" s="143">
        <v>2019</v>
      </c>
      <c r="V9" s="144"/>
      <c r="W9" s="143">
        <v>2020</v>
      </c>
      <c r="X9" s="144"/>
    </row>
    <row r="10" spans="1:24" ht="30" customHeight="1" thickBot="1" thickTop="1">
      <c r="A10" s="67">
        <f>SUM('KURUMSAL KOD'!A9)</f>
        <v>38</v>
      </c>
      <c r="B10" s="67">
        <f>SUM('KURUMSAL KOD'!B9)</f>
        <v>23</v>
      </c>
      <c r="C10" s="67">
        <f>SUM('KURUMSAL KOD'!C9)</f>
        <v>6</v>
      </c>
      <c r="D10" s="67">
        <f>SUM('KURUMSAL KOD'!D9)</f>
        <v>31</v>
      </c>
      <c r="E10" s="67">
        <f>SUM('KURUMSAL KOD'!E9)</f>
        <v>9</v>
      </c>
      <c r="F10" s="74">
        <f>SUM('KURUMSAL KOD'!F9)</f>
        <v>4</v>
      </c>
      <c r="G10" s="74">
        <f>SUM('KURUMSAL KOD'!G9)</f>
        <v>1</v>
      </c>
      <c r="H10" s="67">
        <f>SUM('KURUMSAL KOD'!H9)</f>
        <v>7</v>
      </c>
      <c r="I10" s="45">
        <v>2</v>
      </c>
      <c r="J10" s="44">
        <v>3</v>
      </c>
      <c r="K10" s="45">
        <v>2</v>
      </c>
      <c r="L10" s="45">
        <v>2</v>
      </c>
      <c r="M10" s="44">
        <v>2</v>
      </c>
      <c r="N10" s="114" t="s">
        <v>15</v>
      </c>
      <c r="O10" s="114"/>
      <c r="P10" s="114"/>
      <c r="Q10" s="114"/>
      <c r="R10" s="114"/>
      <c r="S10" s="153">
        <f>CEILING(L40,100)</f>
        <v>0</v>
      </c>
      <c r="T10" s="153"/>
      <c r="U10" s="153">
        <f>CEILING(S10*1.05,100)</f>
        <v>0</v>
      </c>
      <c r="V10" s="153"/>
      <c r="W10" s="153">
        <f>CEILING(U10*1.05,100)</f>
        <v>0</v>
      </c>
      <c r="X10" s="153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51" t="s">
        <v>10</v>
      </c>
      <c r="B13" s="152"/>
      <c r="C13" s="152"/>
      <c r="D13" s="152"/>
      <c r="E13" s="152"/>
      <c r="F13" s="152"/>
      <c r="G13" s="152"/>
    </row>
    <row r="14" s="2" customFormat="1" ht="12.75"/>
    <row r="15" spans="2:20" s="2" customFormat="1" ht="12.75" customHeight="1">
      <c r="B15" s="163" t="s">
        <v>163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2:20" s="2" customFormat="1" ht="12.75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2:20" s="2" customFormat="1" ht="12.75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</row>
    <row r="18" spans="2:20" s="2" customFormat="1" ht="12.75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</row>
    <row r="19" spans="2:20" s="2" customFormat="1" ht="14.25" customHeight="1"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</row>
    <row r="20" spans="1:21" s="2" customFormat="1" ht="27" customHeight="1">
      <c r="A20" s="120" t="s">
        <v>144</v>
      </c>
      <c r="B20" s="120"/>
      <c r="C20" s="120"/>
      <c r="D20" s="120"/>
      <c r="F20" s="120" t="s">
        <v>145</v>
      </c>
      <c r="G20" s="120"/>
      <c r="I20" s="162" t="s">
        <v>110</v>
      </c>
      <c r="J20" s="162"/>
      <c r="K20" s="48"/>
      <c r="L20" s="162" t="s">
        <v>146</v>
      </c>
      <c r="M20" s="162"/>
      <c r="N20" s="48"/>
      <c r="O20" s="48"/>
      <c r="R20" s="48"/>
      <c r="S20" s="48"/>
      <c r="T20" s="48"/>
      <c r="U20" s="48"/>
    </row>
    <row r="21" spans="1:21" s="2" customFormat="1" ht="12.75">
      <c r="A21" s="161"/>
      <c r="B21" s="161"/>
      <c r="C21" s="161"/>
      <c r="D21" s="161"/>
      <c r="F21" s="159"/>
      <c r="G21" s="159"/>
      <c r="H21" s="37"/>
      <c r="I21" s="164"/>
      <c r="J21" s="164"/>
      <c r="K21" s="54"/>
      <c r="L21" s="159">
        <f>SUM(F21*I21)</f>
        <v>0</v>
      </c>
      <c r="M21" s="159"/>
      <c r="N21" s="54"/>
      <c r="O21" s="54"/>
      <c r="P21" s="37"/>
      <c r="Q21" s="37"/>
      <c r="R21" s="54"/>
      <c r="S21" s="54"/>
      <c r="T21" s="54"/>
      <c r="U21" s="54"/>
    </row>
    <row r="22" spans="1:21" s="2" customFormat="1" ht="12.75">
      <c r="A22" s="161"/>
      <c r="B22" s="161"/>
      <c r="C22" s="161"/>
      <c r="D22" s="161"/>
      <c r="F22" s="159"/>
      <c r="G22" s="159"/>
      <c r="H22" s="37"/>
      <c r="I22" s="164"/>
      <c r="J22" s="164"/>
      <c r="K22" s="54"/>
      <c r="L22" s="159">
        <f aca="true" t="shared" si="0" ref="L22:L38">SUM(F22*I22)</f>
        <v>0</v>
      </c>
      <c r="M22" s="159"/>
      <c r="N22" s="54"/>
      <c r="O22" s="54"/>
      <c r="P22" s="37"/>
      <c r="Q22" s="37"/>
      <c r="R22" s="54"/>
      <c r="S22" s="54"/>
      <c r="T22" s="54"/>
      <c r="U22" s="54"/>
    </row>
    <row r="23" spans="1:21" s="2" customFormat="1" ht="12.75">
      <c r="A23" s="161"/>
      <c r="B23" s="161"/>
      <c r="C23" s="161"/>
      <c r="D23" s="161"/>
      <c r="F23" s="159"/>
      <c r="G23" s="159"/>
      <c r="H23" s="37"/>
      <c r="I23" s="164"/>
      <c r="J23" s="164"/>
      <c r="K23" s="54"/>
      <c r="L23" s="159">
        <f t="shared" si="0"/>
        <v>0</v>
      </c>
      <c r="M23" s="159"/>
      <c r="N23" s="54"/>
      <c r="O23" s="54"/>
      <c r="P23" s="37"/>
      <c r="Q23" s="37"/>
      <c r="R23" s="54"/>
      <c r="S23" s="54"/>
      <c r="T23" s="54"/>
      <c r="U23" s="54"/>
    </row>
    <row r="24" spans="1:21" s="2" customFormat="1" ht="12.75">
      <c r="A24" s="161"/>
      <c r="B24" s="161"/>
      <c r="C24" s="161"/>
      <c r="D24" s="161"/>
      <c r="F24" s="159"/>
      <c r="G24" s="159"/>
      <c r="H24" s="37"/>
      <c r="I24" s="164"/>
      <c r="J24" s="164"/>
      <c r="K24" s="54"/>
      <c r="L24" s="159">
        <f t="shared" si="0"/>
        <v>0</v>
      </c>
      <c r="M24" s="159"/>
      <c r="N24" s="54"/>
      <c r="O24" s="54"/>
      <c r="P24" s="37"/>
      <c r="Q24" s="37"/>
      <c r="R24" s="54"/>
      <c r="S24" s="54"/>
      <c r="T24" s="54"/>
      <c r="U24" s="54"/>
    </row>
    <row r="25" spans="1:21" s="2" customFormat="1" ht="12.75">
      <c r="A25" s="161"/>
      <c r="B25" s="161"/>
      <c r="C25" s="161"/>
      <c r="D25" s="161"/>
      <c r="F25" s="159"/>
      <c r="G25" s="159"/>
      <c r="H25" s="37"/>
      <c r="I25" s="164"/>
      <c r="J25" s="164"/>
      <c r="K25" s="54"/>
      <c r="L25" s="159">
        <f t="shared" si="0"/>
        <v>0</v>
      </c>
      <c r="M25" s="159"/>
      <c r="N25" s="54"/>
      <c r="O25" s="54"/>
      <c r="P25" s="37"/>
      <c r="Q25" s="37"/>
      <c r="R25" s="54"/>
      <c r="S25" s="54"/>
      <c r="T25" s="54"/>
      <c r="U25" s="54"/>
    </row>
    <row r="26" spans="1:21" s="2" customFormat="1" ht="12.75">
      <c r="A26" s="161"/>
      <c r="B26" s="161"/>
      <c r="C26" s="161"/>
      <c r="D26" s="161"/>
      <c r="F26" s="159"/>
      <c r="G26" s="159"/>
      <c r="H26" s="37"/>
      <c r="I26" s="164"/>
      <c r="J26" s="164"/>
      <c r="K26" s="54"/>
      <c r="L26" s="159">
        <f t="shared" si="0"/>
        <v>0</v>
      </c>
      <c r="M26" s="159"/>
      <c r="N26" s="54"/>
      <c r="O26" s="54"/>
      <c r="P26" s="37"/>
      <c r="Q26" s="37"/>
      <c r="R26" s="54"/>
      <c r="S26" s="54"/>
      <c r="T26" s="54"/>
      <c r="U26" s="54"/>
    </row>
    <row r="27" spans="1:21" s="2" customFormat="1" ht="12.75">
      <c r="A27" s="161"/>
      <c r="B27" s="161"/>
      <c r="C27" s="161"/>
      <c r="D27" s="161"/>
      <c r="F27" s="159"/>
      <c r="G27" s="159"/>
      <c r="H27" s="37"/>
      <c r="I27" s="164"/>
      <c r="J27" s="164"/>
      <c r="K27" s="54"/>
      <c r="L27" s="159">
        <f t="shared" si="0"/>
        <v>0</v>
      </c>
      <c r="M27" s="159"/>
      <c r="N27" s="54"/>
      <c r="O27" s="54"/>
      <c r="P27" s="37"/>
      <c r="Q27" s="37"/>
      <c r="R27" s="54"/>
      <c r="S27" s="54"/>
      <c r="T27" s="54"/>
      <c r="U27" s="54"/>
    </row>
    <row r="28" spans="1:21" s="2" customFormat="1" ht="12.75">
      <c r="A28" s="161"/>
      <c r="B28" s="161"/>
      <c r="C28" s="161"/>
      <c r="D28" s="161"/>
      <c r="F28" s="159"/>
      <c r="G28" s="159"/>
      <c r="H28" s="37"/>
      <c r="I28" s="164"/>
      <c r="J28" s="164"/>
      <c r="K28" s="54"/>
      <c r="L28" s="159">
        <f t="shared" si="0"/>
        <v>0</v>
      </c>
      <c r="M28" s="159"/>
      <c r="N28" s="54"/>
      <c r="O28" s="54"/>
      <c r="P28" s="37"/>
      <c r="Q28" s="37"/>
      <c r="R28" s="54"/>
      <c r="S28" s="54"/>
      <c r="T28" s="54"/>
      <c r="U28" s="54"/>
    </row>
    <row r="29" spans="1:21" s="2" customFormat="1" ht="12.75">
      <c r="A29" s="161"/>
      <c r="B29" s="161"/>
      <c r="C29" s="161"/>
      <c r="D29" s="161"/>
      <c r="F29" s="159"/>
      <c r="G29" s="159"/>
      <c r="H29" s="37"/>
      <c r="I29" s="164"/>
      <c r="J29" s="164"/>
      <c r="K29" s="54"/>
      <c r="L29" s="159">
        <f t="shared" si="0"/>
        <v>0</v>
      </c>
      <c r="M29" s="159"/>
      <c r="N29" s="54"/>
      <c r="O29" s="54"/>
      <c r="P29" s="37"/>
      <c r="Q29" s="37"/>
      <c r="R29" s="54"/>
      <c r="S29" s="54"/>
      <c r="T29" s="54"/>
      <c r="U29" s="54"/>
    </row>
    <row r="30" spans="1:21" s="2" customFormat="1" ht="12.75">
      <c r="A30" s="161"/>
      <c r="B30" s="161"/>
      <c r="C30" s="161"/>
      <c r="D30" s="161"/>
      <c r="F30" s="159"/>
      <c r="G30" s="159"/>
      <c r="H30" s="37"/>
      <c r="I30" s="164"/>
      <c r="J30" s="164"/>
      <c r="K30" s="54"/>
      <c r="L30" s="159">
        <f t="shared" si="0"/>
        <v>0</v>
      </c>
      <c r="M30" s="159"/>
      <c r="N30" s="54"/>
      <c r="O30" s="54"/>
      <c r="P30" s="37"/>
      <c r="Q30" s="37"/>
      <c r="R30" s="54"/>
      <c r="S30" s="54"/>
      <c r="T30" s="54"/>
      <c r="U30" s="54"/>
    </row>
    <row r="31" spans="1:21" s="2" customFormat="1" ht="12.75">
      <c r="A31" s="161"/>
      <c r="B31" s="161"/>
      <c r="C31" s="161"/>
      <c r="D31" s="161"/>
      <c r="F31" s="159"/>
      <c r="G31" s="159"/>
      <c r="H31" s="37"/>
      <c r="I31" s="164"/>
      <c r="J31" s="164"/>
      <c r="K31" s="54"/>
      <c r="L31" s="159">
        <f t="shared" si="0"/>
        <v>0</v>
      </c>
      <c r="M31" s="159"/>
      <c r="N31" s="54"/>
      <c r="O31" s="54"/>
      <c r="P31" s="37"/>
      <c r="Q31" s="37"/>
      <c r="R31" s="54"/>
      <c r="S31" s="54"/>
      <c r="T31" s="54"/>
      <c r="U31" s="54"/>
    </row>
    <row r="32" spans="1:21" s="2" customFormat="1" ht="12.75">
      <c r="A32" s="161"/>
      <c r="B32" s="161"/>
      <c r="C32" s="161"/>
      <c r="D32" s="161"/>
      <c r="F32" s="159"/>
      <c r="G32" s="159"/>
      <c r="H32" s="37"/>
      <c r="I32" s="164"/>
      <c r="J32" s="164"/>
      <c r="K32" s="54"/>
      <c r="L32" s="159">
        <f t="shared" si="0"/>
        <v>0</v>
      </c>
      <c r="M32" s="159"/>
      <c r="N32" s="54"/>
      <c r="O32" s="54"/>
      <c r="P32" s="37"/>
      <c r="Q32" s="37"/>
      <c r="R32" s="54"/>
      <c r="S32" s="54"/>
      <c r="T32" s="54"/>
      <c r="U32" s="54"/>
    </row>
    <row r="33" spans="1:21" s="2" customFormat="1" ht="12.75">
      <c r="A33" s="161"/>
      <c r="B33" s="161"/>
      <c r="C33" s="161"/>
      <c r="D33" s="161"/>
      <c r="F33" s="159"/>
      <c r="G33" s="159"/>
      <c r="H33" s="37"/>
      <c r="I33" s="164"/>
      <c r="J33" s="164"/>
      <c r="K33" s="54"/>
      <c r="L33" s="159">
        <f t="shared" si="0"/>
        <v>0</v>
      </c>
      <c r="M33" s="159"/>
      <c r="N33" s="54"/>
      <c r="O33" s="54"/>
      <c r="P33" s="37"/>
      <c r="Q33" s="37"/>
      <c r="R33" s="54"/>
      <c r="S33" s="54"/>
      <c r="T33" s="54"/>
      <c r="U33" s="54"/>
    </row>
    <row r="34" spans="1:21" s="2" customFormat="1" ht="12.75">
      <c r="A34" s="161"/>
      <c r="B34" s="161"/>
      <c r="C34" s="161"/>
      <c r="D34" s="161"/>
      <c r="F34" s="159"/>
      <c r="G34" s="159"/>
      <c r="H34" s="37"/>
      <c r="I34" s="164"/>
      <c r="J34" s="164"/>
      <c r="K34" s="54"/>
      <c r="L34" s="159">
        <f t="shared" si="0"/>
        <v>0</v>
      </c>
      <c r="M34" s="159"/>
      <c r="N34" s="54"/>
      <c r="O34" s="54"/>
      <c r="P34" s="37"/>
      <c r="Q34" s="37"/>
      <c r="R34" s="54"/>
      <c r="S34" s="54"/>
      <c r="T34" s="54"/>
      <c r="U34" s="54"/>
    </row>
    <row r="35" spans="1:21" s="2" customFormat="1" ht="12.75">
      <c r="A35" s="161"/>
      <c r="B35" s="161"/>
      <c r="C35" s="161"/>
      <c r="D35" s="161"/>
      <c r="F35" s="159"/>
      <c r="G35" s="159"/>
      <c r="H35" s="37"/>
      <c r="I35" s="164"/>
      <c r="J35" s="164"/>
      <c r="K35" s="54"/>
      <c r="L35" s="159">
        <f t="shared" si="0"/>
        <v>0</v>
      </c>
      <c r="M35" s="159"/>
      <c r="N35" s="54"/>
      <c r="O35" s="54"/>
      <c r="P35" s="37"/>
      <c r="Q35" s="37"/>
      <c r="R35" s="54"/>
      <c r="S35" s="54"/>
      <c r="T35" s="54"/>
      <c r="U35" s="54"/>
    </row>
    <row r="36" spans="1:21" s="2" customFormat="1" ht="12.75">
      <c r="A36" s="161"/>
      <c r="B36" s="161"/>
      <c r="C36" s="161"/>
      <c r="D36" s="161"/>
      <c r="F36" s="159"/>
      <c r="G36" s="159"/>
      <c r="H36" s="37"/>
      <c r="I36" s="164"/>
      <c r="J36" s="164"/>
      <c r="K36" s="54"/>
      <c r="L36" s="159">
        <f t="shared" si="0"/>
        <v>0</v>
      </c>
      <c r="M36" s="159"/>
      <c r="N36" s="54"/>
      <c r="O36" s="54"/>
      <c r="P36" s="37"/>
      <c r="Q36" s="37"/>
      <c r="R36" s="54"/>
      <c r="S36" s="54"/>
      <c r="T36" s="54"/>
      <c r="U36" s="54"/>
    </row>
    <row r="37" spans="1:21" s="2" customFormat="1" ht="12.75">
      <c r="A37" s="161"/>
      <c r="B37" s="161"/>
      <c r="C37" s="161"/>
      <c r="D37" s="161"/>
      <c r="F37" s="159"/>
      <c r="G37" s="159"/>
      <c r="H37" s="37"/>
      <c r="I37" s="164"/>
      <c r="J37" s="164"/>
      <c r="K37" s="54"/>
      <c r="L37" s="159">
        <f t="shared" si="0"/>
        <v>0</v>
      </c>
      <c r="M37" s="159"/>
      <c r="N37" s="54"/>
      <c r="O37" s="54"/>
      <c r="P37" s="37"/>
      <c r="Q37" s="37"/>
      <c r="R37" s="54"/>
      <c r="S37" s="54"/>
      <c r="T37" s="54"/>
      <c r="U37" s="54"/>
    </row>
    <row r="38" spans="1:21" s="2" customFormat="1" ht="12.75">
      <c r="A38" s="160"/>
      <c r="B38" s="160"/>
      <c r="C38" s="160"/>
      <c r="D38" s="160"/>
      <c r="F38" s="159"/>
      <c r="G38" s="159"/>
      <c r="H38" s="37"/>
      <c r="I38" s="164"/>
      <c r="J38" s="164"/>
      <c r="K38" s="54"/>
      <c r="L38" s="159">
        <f t="shared" si="0"/>
        <v>0</v>
      </c>
      <c r="M38" s="159"/>
      <c r="N38" s="54"/>
      <c r="O38" s="54"/>
      <c r="P38" s="37"/>
      <c r="Q38" s="37"/>
      <c r="R38" s="54"/>
      <c r="S38" s="54"/>
      <c r="T38" s="54"/>
      <c r="U38" s="54"/>
    </row>
    <row r="39" spans="1:21" s="2" customFormat="1" ht="12.75">
      <c r="A39" s="161"/>
      <c r="B39" s="161"/>
      <c r="C39" s="161"/>
      <c r="D39" s="161"/>
      <c r="F39" s="54"/>
      <c r="G39" s="54"/>
      <c r="H39" s="37"/>
      <c r="I39" s="54"/>
      <c r="J39" s="54"/>
      <c r="K39" s="54"/>
      <c r="L39" s="37"/>
      <c r="M39" s="54"/>
      <c r="N39" s="54"/>
      <c r="O39" s="54"/>
      <c r="P39" s="37"/>
      <c r="Q39" s="37"/>
      <c r="R39" s="54"/>
      <c r="S39" s="54"/>
      <c r="T39" s="54"/>
      <c r="U39" s="54"/>
    </row>
    <row r="40" spans="1:21" s="2" customFormat="1" ht="15.75">
      <c r="A40" s="161"/>
      <c r="B40" s="161"/>
      <c r="C40" s="161"/>
      <c r="D40" s="161"/>
      <c r="F40" s="54"/>
      <c r="G40" s="165" t="s">
        <v>104</v>
      </c>
      <c r="H40" s="165"/>
      <c r="I40" s="165"/>
      <c r="J40" s="54"/>
      <c r="K40" s="54"/>
      <c r="L40" s="166">
        <f>SUM(L21:M38)</f>
        <v>0</v>
      </c>
      <c r="M40" s="166"/>
      <c r="N40" s="54"/>
      <c r="O40" s="54"/>
      <c r="P40" s="37"/>
      <c r="Q40" s="37"/>
      <c r="R40" s="54"/>
      <c r="S40" s="54"/>
      <c r="T40" s="54"/>
      <c r="U40" s="54"/>
    </row>
    <row r="41" spans="1:21" s="2" customFormat="1" ht="12.75">
      <c r="A41" s="161"/>
      <c r="B41" s="161"/>
      <c r="C41" s="161"/>
      <c r="D41" s="161"/>
      <c r="F41" s="54"/>
      <c r="G41" s="54"/>
      <c r="H41" s="37"/>
      <c r="I41" s="54"/>
      <c r="J41" s="54"/>
      <c r="K41" s="54"/>
      <c r="L41" s="37"/>
      <c r="M41" s="54"/>
      <c r="N41" s="54"/>
      <c r="O41" s="54"/>
      <c r="P41" s="37"/>
      <c r="Q41" s="37"/>
      <c r="R41" s="54"/>
      <c r="S41" s="54"/>
      <c r="T41" s="54"/>
      <c r="U41" s="54"/>
    </row>
    <row r="42" spans="1:21" s="2" customFormat="1" ht="12.75">
      <c r="A42" s="161"/>
      <c r="B42" s="161"/>
      <c r="C42" s="161"/>
      <c r="D42" s="161"/>
      <c r="F42" s="54"/>
      <c r="G42" s="54"/>
      <c r="H42" s="37"/>
      <c r="I42" s="54"/>
      <c r="J42" s="54"/>
      <c r="K42" s="54"/>
      <c r="L42" s="37"/>
      <c r="M42" s="54"/>
      <c r="N42" s="54"/>
      <c r="O42" s="54"/>
      <c r="P42" s="37"/>
      <c r="Q42" s="37"/>
      <c r="R42" s="54"/>
      <c r="S42" s="54"/>
      <c r="T42" s="54"/>
      <c r="U42" s="54"/>
    </row>
    <row r="43" spans="1:21" s="2" customFormat="1" ht="12.75">
      <c r="A43" s="161"/>
      <c r="B43" s="161"/>
      <c r="C43" s="161"/>
      <c r="D43" s="161"/>
      <c r="F43" s="54"/>
      <c r="G43" s="54"/>
      <c r="H43" s="37"/>
      <c r="I43" s="54"/>
      <c r="J43" s="54"/>
      <c r="K43" s="54"/>
      <c r="L43" s="37"/>
      <c r="M43" s="54"/>
      <c r="N43" s="54"/>
      <c r="O43" s="54"/>
      <c r="P43" s="37"/>
      <c r="Q43" s="37"/>
      <c r="R43" s="54"/>
      <c r="S43" s="54"/>
      <c r="T43" s="54"/>
      <c r="U43" s="54"/>
    </row>
    <row r="44" spans="1:21" s="2" customFormat="1" ht="12.75">
      <c r="A44" s="161"/>
      <c r="B44" s="161"/>
      <c r="C44" s="161"/>
      <c r="D44" s="161"/>
      <c r="F44" s="54"/>
      <c r="G44" s="54"/>
      <c r="H44" s="37"/>
      <c r="I44" s="54"/>
      <c r="J44" s="54"/>
      <c r="K44" s="54"/>
      <c r="L44" s="37"/>
      <c r="M44" s="54"/>
      <c r="N44" s="54"/>
      <c r="O44" s="54"/>
      <c r="P44" s="37"/>
      <c r="Q44" s="37"/>
      <c r="R44" s="54"/>
      <c r="S44" s="54"/>
      <c r="T44" s="54"/>
      <c r="U44" s="54"/>
    </row>
    <row r="45" spans="1:21" s="2" customFormat="1" ht="12.75">
      <c r="A45" s="161"/>
      <c r="B45" s="161"/>
      <c r="C45" s="161"/>
      <c r="D45" s="161"/>
      <c r="F45" s="54"/>
      <c r="G45" s="54"/>
      <c r="H45" s="37"/>
      <c r="I45" s="54"/>
      <c r="J45" s="54"/>
      <c r="K45" s="54"/>
      <c r="L45" s="37"/>
      <c r="M45" s="54"/>
      <c r="N45" s="54"/>
      <c r="O45" s="54"/>
      <c r="P45" s="37"/>
      <c r="Q45" s="37"/>
      <c r="R45" s="54"/>
      <c r="S45" s="54"/>
      <c r="T45" s="54"/>
      <c r="U45" s="54"/>
    </row>
    <row r="46" spans="1:21" s="2" customFormat="1" ht="12.75">
      <c r="A46" s="161"/>
      <c r="B46" s="161"/>
      <c r="C46" s="161"/>
      <c r="D46" s="161"/>
      <c r="F46" s="54"/>
      <c r="G46" s="54"/>
      <c r="H46" s="37"/>
      <c r="I46" s="54"/>
      <c r="J46" s="54"/>
      <c r="K46" s="54"/>
      <c r="L46" s="37"/>
      <c r="M46" s="54"/>
      <c r="N46" s="54"/>
      <c r="O46" s="54"/>
      <c r="P46" s="37"/>
      <c r="Q46" s="37"/>
      <c r="R46" s="54"/>
      <c r="S46" s="54"/>
      <c r="T46" s="54"/>
      <c r="U46" s="54"/>
    </row>
    <row r="47" s="2" customFormat="1" ht="12.75"/>
    <row r="48" s="2" customFormat="1" ht="12.75"/>
    <row r="49" spans="18:21" s="2" customFormat="1" ht="15.75">
      <c r="R49" s="55"/>
      <c r="S49" s="55"/>
      <c r="T49" s="55"/>
      <c r="U49" s="55"/>
    </row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07">
    <mergeCell ref="W6:X6"/>
    <mergeCell ref="N7:R9"/>
    <mergeCell ref="S7:X8"/>
    <mergeCell ref="S9:T9"/>
    <mergeCell ref="U9:V9"/>
    <mergeCell ref="W9:X9"/>
    <mergeCell ref="U6:V6"/>
    <mergeCell ref="A5:C5"/>
    <mergeCell ref="I7:I8"/>
    <mergeCell ref="A3:T3"/>
    <mergeCell ref="E5:Q5"/>
    <mergeCell ref="S6:T6"/>
    <mergeCell ref="A7:D8"/>
    <mergeCell ref="E7:H8"/>
    <mergeCell ref="J7:M8"/>
    <mergeCell ref="N10:R10"/>
    <mergeCell ref="S10:T10"/>
    <mergeCell ref="U10:V10"/>
    <mergeCell ref="W10:X10"/>
    <mergeCell ref="A20:D20"/>
    <mergeCell ref="F20:G20"/>
    <mergeCell ref="I20:J20"/>
    <mergeCell ref="L20:M20"/>
    <mergeCell ref="A13:G13"/>
    <mergeCell ref="A21:D21"/>
    <mergeCell ref="F21:G21"/>
    <mergeCell ref="I21:J21"/>
    <mergeCell ref="L21:M21"/>
    <mergeCell ref="A22:D22"/>
    <mergeCell ref="F22:G22"/>
    <mergeCell ref="I22:J22"/>
    <mergeCell ref="L22:M22"/>
    <mergeCell ref="A23:D23"/>
    <mergeCell ref="F23:G23"/>
    <mergeCell ref="I23:J23"/>
    <mergeCell ref="L23:M23"/>
    <mergeCell ref="A24:D24"/>
    <mergeCell ref="F24:G24"/>
    <mergeCell ref="I24:J24"/>
    <mergeCell ref="L24:M24"/>
    <mergeCell ref="A25:D25"/>
    <mergeCell ref="F25:G25"/>
    <mergeCell ref="I25:J25"/>
    <mergeCell ref="L25:M25"/>
    <mergeCell ref="A26:D26"/>
    <mergeCell ref="F26:G26"/>
    <mergeCell ref="I26:J26"/>
    <mergeCell ref="L26:M26"/>
    <mergeCell ref="A27:D27"/>
    <mergeCell ref="F27:G27"/>
    <mergeCell ref="I27:J27"/>
    <mergeCell ref="L27:M27"/>
    <mergeCell ref="A28:D28"/>
    <mergeCell ref="F28:G28"/>
    <mergeCell ref="I28:J28"/>
    <mergeCell ref="L28:M28"/>
    <mergeCell ref="A29:D29"/>
    <mergeCell ref="F29:G29"/>
    <mergeCell ref="I29:J29"/>
    <mergeCell ref="L29:M29"/>
    <mergeCell ref="A30:D30"/>
    <mergeCell ref="F30:G30"/>
    <mergeCell ref="I30:J30"/>
    <mergeCell ref="L30:M30"/>
    <mergeCell ref="A31:D31"/>
    <mergeCell ref="F31:G31"/>
    <mergeCell ref="I31:J31"/>
    <mergeCell ref="L31:M31"/>
    <mergeCell ref="A32:D32"/>
    <mergeCell ref="F32:G32"/>
    <mergeCell ref="I32:J32"/>
    <mergeCell ref="L32:M32"/>
    <mergeCell ref="A33:D33"/>
    <mergeCell ref="F33:G33"/>
    <mergeCell ref="I33:J33"/>
    <mergeCell ref="L33:M33"/>
    <mergeCell ref="A34:D34"/>
    <mergeCell ref="F34:G34"/>
    <mergeCell ref="I34:J34"/>
    <mergeCell ref="L34:M34"/>
    <mergeCell ref="A35:D35"/>
    <mergeCell ref="F35:G35"/>
    <mergeCell ref="I35:J35"/>
    <mergeCell ref="L35:M35"/>
    <mergeCell ref="A36:D36"/>
    <mergeCell ref="F36:G36"/>
    <mergeCell ref="I36:J36"/>
    <mergeCell ref="L36:M36"/>
    <mergeCell ref="A37:D37"/>
    <mergeCell ref="F37:G37"/>
    <mergeCell ref="I37:J37"/>
    <mergeCell ref="L37:M37"/>
    <mergeCell ref="L40:M40"/>
    <mergeCell ref="A38:D38"/>
    <mergeCell ref="F38:G38"/>
    <mergeCell ref="I38:J38"/>
    <mergeCell ref="L38:M38"/>
    <mergeCell ref="A45:D45"/>
    <mergeCell ref="A46:D46"/>
    <mergeCell ref="B15:T19"/>
    <mergeCell ref="A41:D41"/>
    <mergeCell ref="A42:D42"/>
    <mergeCell ref="A43:D43"/>
    <mergeCell ref="A44:D44"/>
    <mergeCell ref="A39:D39"/>
    <mergeCell ref="A40:D40"/>
    <mergeCell ref="G40:I40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CEBECİ</dc:creator>
  <cp:keywords/>
  <dc:description/>
  <cp:lastModifiedBy>uozturk@ktu.edu.tr</cp:lastModifiedBy>
  <cp:lastPrinted>2014-05-07T12:07:19Z</cp:lastPrinted>
  <dcterms:created xsi:type="dcterms:W3CDTF">2002-12-16T11:25:38Z</dcterms:created>
  <dcterms:modified xsi:type="dcterms:W3CDTF">2017-04-28T12:41:31Z</dcterms:modified>
  <cp:category/>
  <cp:version/>
  <cp:contentType/>
  <cp:contentStatus/>
</cp:coreProperties>
</file>