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65341" windowWidth="8460" windowHeight="8190" tabRatio="856" activeTab="3"/>
  </bookViews>
  <sheets>
    <sheet name="EKONOMİK İCMAL" sheetId="1" r:id="rId1"/>
    <sheet name="EKONOMİK" sheetId="2" r:id="rId2"/>
    <sheet name="TEMEL MAAŞLAR" sheetId="3" r:id="rId3"/>
    <sheet name="TABAN AYLIK" sheetId="4" r:id="rId4"/>
    <sheet name="ZAMLAR VE TAZMİNATLAR" sheetId="5" r:id="rId5"/>
    <sheet name="ÖDENEKLER" sheetId="6" r:id="rId6"/>
    <sheet name="SOSYAL HAKLAR" sheetId="7" r:id="rId7"/>
    <sheet name="EK ÇALIŞMA" sheetId="8" r:id="rId8"/>
    <sheet name="EK DERS" sheetId="9" r:id="rId9"/>
    <sheet name="SÖZLEŞMELİ PERSONEL" sheetId="10" r:id="rId10"/>
    <sheet name="SÖZLEŞMELİ PERSONEL SOSYAL HAK" sheetId="11" r:id="rId11"/>
    <sheet name="4CPERSONEL" sheetId="12" r:id="rId12"/>
    <sheet name="GEÇİCİ PERSONEL" sheetId="13" r:id="rId13"/>
    <sheet name="SOSYAL GÜVENLİK PRİMİ" sheetId="14" r:id="rId14"/>
    <sheet name="SAĞLIK PRİMİ" sheetId="15" r:id="rId15"/>
    <sheet name="SOSYAL GÜVENLİ PRİMİ(YABANCI)" sheetId="16" r:id="rId16"/>
    <sheet name="SOSYAL GÜVENLİ PRİMİ(GEÇİCİ PE)" sheetId="17" r:id="rId17"/>
    <sheet name="KIRTASİYE ALIMI" sheetId="18" r:id="rId18"/>
    <sheet name="BÜRO MALZEMESİ ALIMLARI" sheetId="19" r:id="rId19"/>
    <sheet name="SU ALIMLARI" sheetId="20" r:id="rId20"/>
    <sheet name="TEMİZLİK MALZEMESİ ALIMLARI" sheetId="21" r:id="rId21"/>
    <sheet name="YAKACAK ALIMLARI" sheetId="22" r:id="rId22"/>
    <sheet name="AKARYAKIT VE YAĞ ALIMLARI" sheetId="23" r:id="rId23"/>
    <sheet name="ELEKTRİK ALIMLARI" sheetId="24" r:id="rId24"/>
    <sheet name="GİYECEK ALIMLARI" sheetId="25" r:id="rId25"/>
    <sheet name="LABORATUVAR-KİMYEVİ-TEMRİNLİK " sheetId="26" r:id="rId26"/>
    <sheet name="DİĞER ÖZEL MALZEME ALIMLARI" sheetId="27" r:id="rId27"/>
    <sheet name="DİĞER TÜKETİM MAL MALZEMESİ ALI" sheetId="28" r:id="rId28"/>
    <sheet name="YURTİÇİ GEÇİCİ GÖREV YOLLUK" sheetId="29" r:id="rId29"/>
    <sheet name="YURTİÇİ SÜREKLİ YOLLUK" sheetId="30" r:id="rId30"/>
    <sheet name="YURTDIŞI GEÇİCİ GÖREV YOLLUK " sheetId="31" r:id="rId31"/>
    <sheet name="MÜTEAHHİTLİK HİZMETLERİ" sheetId="32" r:id="rId32"/>
    <sheet name="POSTA VE TELGRAF GİDERLERİ" sheetId="33" r:id="rId33"/>
    <sheet name="TELEFON VE ABONELİK GİDERLERİ" sheetId="34" r:id="rId34"/>
    <sheet name="MAKİNE TEÇ.BAKIM ONARIM" sheetId="35" r:id="rId35"/>
    <sheet name="OKUL BAKIM VE ONARIM" sheetId="36" r:id="rId36"/>
    <sheet name="GEMİ BAKIM VE ONARIM" sheetId="37" r:id="rId37"/>
    <sheet name="KURUMSAL KOD" sheetId="38" r:id="rId38"/>
  </sheets>
  <definedNames/>
  <calcPr fullCalcOnLoad="1"/>
</workbook>
</file>

<file path=xl/sharedStrings.xml><?xml version="1.0" encoding="utf-8"?>
<sst xmlns="http://schemas.openxmlformats.org/spreadsheetml/2006/main" count="1291" uniqueCount="284">
  <si>
    <t>I</t>
  </si>
  <si>
    <t>II</t>
  </si>
  <si>
    <t>III</t>
  </si>
  <si>
    <t>IV</t>
  </si>
  <si>
    <t>KURUMSAL SINIFLANDIRMA</t>
  </si>
  <si>
    <t>FİNANS TİPİ</t>
  </si>
  <si>
    <t>FONKSİYONEL SINIFLANDIRMA</t>
  </si>
  <si>
    <t>EKONOMİK SINIFLANDIRMA</t>
  </si>
  <si>
    <t>A Ç I K L A M A</t>
  </si>
  <si>
    <t>KURUM ADI</t>
  </si>
  <si>
    <t>AÇIKLAMA VE HESAPLAMALAR :</t>
  </si>
  <si>
    <t>Temel Maaşlar</t>
  </si>
  <si>
    <t>Zamlar ve Tazminatlar</t>
  </si>
  <si>
    <t>Ödenekler</t>
  </si>
  <si>
    <t>Sosyal Haklar</t>
  </si>
  <si>
    <t>:</t>
  </si>
  <si>
    <t>Ek Çalışma Karşılıkları</t>
  </si>
  <si>
    <t>Kırtasiye Alımları</t>
  </si>
  <si>
    <t>Su Alımları</t>
  </si>
  <si>
    <t>Temizlik Malzemesi Alımları</t>
  </si>
  <si>
    <t>Yakacak Alımları</t>
  </si>
  <si>
    <t>Elektrik Alımları</t>
  </si>
  <si>
    <t>Laboratuvar Malzemesi ile Kimyevi ve Temrinlik Malzeme Alımları</t>
  </si>
  <si>
    <t>Diğer Özel Malzeme Alımları</t>
  </si>
  <si>
    <t>Diğer Tüketim Mal ve Malzemesi Alımları</t>
  </si>
  <si>
    <t>Yurtiçi Geçici Görev Yollukları</t>
  </si>
  <si>
    <t>Posta ve Telgraf Giderleri</t>
  </si>
  <si>
    <t>Makine Teçhizat Bakım ve Onarım Giderleri</t>
  </si>
  <si>
    <t>Okul Bakım ve Onarım Giderleri</t>
  </si>
  <si>
    <t>Gemi Bakım ve Onarım Giderleri</t>
  </si>
  <si>
    <t>04</t>
  </si>
  <si>
    <t>01</t>
  </si>
  <si>
    <t>PERSONEL GİDERLERİ</t>
  </si>
  <si>
    <t>MEMURLAR</t>
  </si>
  <si>
    <t>MAL VE HİZMET ALIM GİDERLERİ</t>
  </si>
  <si>
    <t>YOLLUKLAR</t>
  </si>
  <si>
    <t>GÖREV GİDERLERİ</t>
  </si>
  <si>
    <t>HİZMET ALIMLARI</t>
  </si>
  <si>
    <t>TEDAVİ VE CENAZE GİDERLERİ</t>
  </si>
  <si>
    <t>SERMAYE GİDERLERİ</t>
  </si>
  <si>
    <t>GAYRİ MADDİ HAK ALIMLARI</t>
  </si>
  <si>
    <t>GAYRİMENKUL ALIMLARI VE KAMULAŞTIRMASI</t>
  </si>
  <si>
    <t>ÜNİVERSİTELER</t>
  </si>
  <si>
    <t>KARADENİZ TEKNİK ÜNİVERSİTESİ</t>
  </si>
  <si>
    <t>SÖZLEŞMELİ PERSONEL</t>
  </si>
  <si>
    <t>TEMSİL VE TANITMA GİDERLERİ</t>
  </si>
  <si>
    <t>EKONOMİK SINIFLANDIRMAYA GÖRE</t>
  </si>
  <si>
    <t>ÖDENEK TEKLİFLERİ İCMALİ</t>
  </si>
  <si>
    <t>(BİRİNCİ DÜZEY)</t>
  </si>
  <si>
    <t>KURUMSAL KOD</t>
  </si>
  <si>
    <t>Düzeyi</t>
  </si>
  <si>
    <t>Kodu</t>
  </si>
  <si>
    <t>AÇIKLAMA</t>
  </si>
  <si>
    <t>KODU</t>
  </si>
  <si>
    <t>SOSYAL GÜVENLİK KURUMUNA DEVLET PRİMİ GİDERLERİ</t>
  </si>
  <si>
    <t>FAİZ GİDERLERİ</t>
  </si>
  <si>
    <t>CARİ TRANSFERLER</t>
  </si>
  <si>
    <t>SERMAYE TRANSFERLERİ</t>
  </si>
  <si>
    <t>BORÇ VERME</t>
  </si>
  <si>
    <t>YEDEK ÖDENEKLER</t>
  </si>
  <si>
    <t>GENEL TOPLAM</t>
  </si>
  <si>
    <t>(İKİNCİ DÜZEY)</t>
  </si>
  <si>
    <t>SÖZLEŞMELİ  PERSONEL</t>
  </si>
  <si>
    <t>İŞÇİLER</t>
  </si>
  <si>
    <t>GEÇİCİ PERSONEL</t>
  </si>
  <si>
    <t>DİĞER PERSONEL</t>
  </si>
  <si>
    <t>02</t>
  </si>
  <si>
    <t>03</t>
  </si>
  <si>
    <t xml:space="preserve"> MAL VE HİZMET ALIM GİDERLERİ</t>
  </si>
  <si>
    <t>ÜRETİME YÖNELİK MAL VE MALZEME ALIMLARI</t>
  </si>
  <si>
    <t>TÜKETİME YÖNELİK MALIVE MALZEME  ALIMLARI</t>
  </si>
  <si>
    <t>MAMUL MAL ALIM,BAKIMVE ONARIM GİDERLERİ</t>
  </si>
  <si>
    <t>TAŞINMAZ BAKIM VE ONARIM GİDERLERİ</t>
  </si>
  <si>
    <t>KAMU İDARELERİNE ÖDENEN İÇ BORÇ FAİZ GİDERLERİ</t>
  </si>
  <si>
    <t>DİĞER İÇ BORÇ FAİZ  GİDERLERİ</t>
  </si>
  <si>
    <t>DIŞ BORÇ FAİZ GİDERLERİ</t>
  </si>
  <si>
    <t>05</t>
  </si>
  <si>
    <t xml:space="preserve">CARİ TRANSFERLER </t>
  </si>
  <si>
    <t>GÖREV ZARARLARI</t>
  </si>
  <si>
    <t>HAZİNE YARDIMLARI</t>
  </si>
  <si>
    <t>KAR AMACI GÜTMEYEN KURULUŞLARA YAPILAN TRANSFERLER</t>
  </si>
  <si>
    <t>HANE HALKINA YAPILAN TRANSFERLER</t>
  </si>
  <si>
    <t>DEVLET SOSYAL GÜVENLİK KURUMLARINDAN HANE HALKINA YAPILAN FAYDA ÖDEMELERİ</t>
  </si>
  <si>
    <t>YURTDIŞINA  YAPILAN TRANSFERLER</t>
  </si>
  <si>
    <t>06</t>
  </si>
  <si>
    <t>MAMUL MAL ALIMLARI</t>
  </si>
  <si>
    <t>MENKUL SERMAYE  ÜRETİM GİDERLERİ</t>
  </si>
  <si>
    <t>GAYRİMENKUL SERMAYE ÜRETİM GİDERLERİ</t>
  </si>
  <si>
    <t>MENKUL MALLARIN BÜYÜK ONARIM GİDERLERİ</t>
  </si>
  <si>
    <t>GAYRİMENKUL BÜYÜK ONARIM GİDERLERİ</t>
  </si>
  <si>
    <t xml:space="preserve">STOK ALIMLARI </t>
  </si>
  <si>
    <t>DİĞER SERMAYE GİDERLERİ</t>
  </si>
  <si>
    <t>07</t>
  </si>
  <si>
    <t>YURTİÇİ SERMAYE TRANSFERLERİ</t>
  </si>
  <si>
    <t>YURTDIŞI SERMAYE TRANSFERLERİ</t>
  </si>
  <si>
    <t>08</t>
  </si>
  <si>
    <t xml:space="preserve">BORÇ VERME </t>
  </si>
  <si>
    <t xml:space="preserve">YURTİÇİ BORÇ VERME </t>
  </si>
  <si>
    <t xml:space="preserve">YURTDIŞI BORÇ VERME </t>
  </si>
  <si>
    <t>09</t>
  </si>
  <si>
    <t>PERSONEL YEDEK ÖDENEĞİ</t>
  </si>
  <si>
    <t>KUR FARKLARINI KARŞILAMA ÖDENEĞİ</t>
  </si>
  <si>
    <t>YATIRIMLARI HIZLANDIRMA ÖDENEĞİ</t>
  </si>
  <si>
    <t>ÖNGÖRÜLEMEYEN GİDERLER ÖDENEĞİ</t>
  </si>
  <si>
    <t>DEPREM GİDERLERİNİ KARŞILAMA ÖDENEĞİ</t>
  </si>
  <si>
    <t>YEDEK ÖDENEK</t>
  </si>
  <si>
    <t>YENİ KURULACAK DAİRE VE İDARELERİN İHTİYAÇLARINI KARŞILAMA ÖDENEĞİ</t>
  </si>
  <si>
    <t>MÜLTECİ VE GÖÇMEN GİDERLERİ ÖDENEĞİ</t>
  </si>
  <si>
    <t>DİĞER YEDEK ÖDENEKLER</t>
  </si>
  <si>
    <t>T O P L A M</t>
  </si>
  <si>
    <t xml:space="preserve">T O P L A M </t>
  </si>
  <si>
    <t>Yabancı Uyruklu Sözleşmeli Personelin Ücretleri</t>
  </si>
  <si>
    <t>Prof.Dr.</t>
  </si>
  <si>
    <t>Doç.Dr.</t>
  </si>
  <si>
    <t>Öğr.Görevlisi</t>
  </si>
  <si>
    <t>Uzman</t>
  </si>
  <si>
    <t>ADET</t>
  </si>
  <si>
    <t>ÜNVANI</t>
  </si>
  <si>
    <t>BRÜT ÜCRET</t>
  </si>
  <si>
    <t>AYLIK TUTAR</t>
  </si>
  <si>
    <t>CİNSİ</t>
  </si>
  <si>
    <t>ADEDİ</t>
  </si>
  <si>
    <t>BİRİM FİYATI</t>
  </si>
  <si>
    <t>TUTAR</t>
  </si>
  <si>
    <t>TÜKETİM MİKTARI</t>
  </si>
  <si>
    <t>AYLIK</t>
  </si>
  <si>
    <t>YILLIK</t>
  </si>
  <si>
    <t>HİZMETİN VERİLDİĞİ YER</t>
  </si>
  <si>
    <t>YAKACAK CİNSİ</t>
  </si>
  <si>
    <t>TOPLAM</t>
  </si>
  <si>
    <t>AYLIK YÜKETİM</t>
  </si>
  <si>
    <t>KD</t>
  </si>
  <si>
    <t>KS</t>
  </si>
  <si>
    <t>YEVMİYE</t>
  </si>
  <si>
    <t>GÜZERGAH</t>
  </si>
  <si>
    <t>YOL ÜCRETİ</t>
  </si>
  <si>
    <t>Ankara</t>
  </si>
  <si>
    <t>GR. SAY.</t>
  </si>
  <si>
    <t>TOPLAM YEVMİYE</t>
  </si>
  <si>
    <t>YER</t>
  </si>
  <si>
    <t>KM</t>
  </si>
  <si>
    <t>YER DEĞ. MASRAFI</t>
  </si>
  <si>
    <t>TOPLAM TAHAKKUK</t>
  </si>
  <si>
    <t>Not : Hesaplamalar 3 (Üç) kişilik bir aile baz alınarak hesaplanmıştır.</t>
  </si>
  <si>
    <t>Posta Giderleri İçin</t>
  </si>
  <si>
    <t>AYLIK GÖRÜŞME</t>
  </si>
  <si>
    <t>X</t>
  </si>
  <si>
    <t>T O P LA M</t>
  </si>
  <si>
    <t>Taşınmaz Bakım Onarım Giderleri</t>
  </si>
  <si>
    <t>Boya, Badana Giderleri</t>
  </si>
  <si>
    <t xml:space="preserve">Asansör Bakım ve Onarımı </t>
  </si>
  <si>
    <t>Elektrik, Su ve Isıtma Tesisatı Bakım ve Onarımı</t>
  </si>
  <si>
    <t>Bina Tadilatı ve Onarımı</t>
  </si>
  <si>
    <t>Balık Üretim Tesislerinde Bulunan Motorların Bakım ve Onarımı</t>
  </si>
  <si>
    <t xml:space="preserve">DENAR I, YAKAMOZ, Koç adlı tekneler ile ZODYAK Botunun </t>
  </si>
  <si>
    <t>bakım ve onarım giderleri</t>
  </si>
  <si>
    <t>YILLIK TUTAR</t>
  </si>
  <si>
    <t xml:space="preserve">       BÜTÇE    TEKLİFİ</t>
  </si>
  <si>
    <t>G İ D E R  B Ü T Ç E  F İ Ş İ</t>
  </si>
  <si>
    <t>Yabancı Uyruklu Sözleçmeli Personelin Ücretleri</t>
  </si>
  <si>
    <t>PROFESÖR</t>
  </si>
  <si>
    <t>DOÇENT</t>
  </si>
  <si>
    <t>YARDIMCI DOÇENT</t>
  </si>
  <si>
    <t>ÖĞRETİM GÖREVLİSİ</t>
  </si>
  <si>
    <t>GÖST.</t>
  </si>
  <si>
    <t>DERS SAATİ</t>
  </si>
  <si>
    <t>ÜCRET</t>
  </si>
  <si>
    <t>KATSAYI</t>
  </si>
  <si>
    <t>MALZEMENİN CİNSİ</t>
  </si>
  <si>
    <t>MİKTARI</t>
  </si>
  <si>
    <t>TUTARI</t>
  </si>
  <si>
    <t>GİYECEK ADI</t>
  </si>
  <si>
    <t>KİŞİ SAYISI</t>
  </si>
  <si>
    <t>FİYATI</t>
  </si>
  <si>
    <t>YILLIK ADEDİ</t>
  </si>
  <si>
    <t xml:space="preserve">Giyecek Alımları </t>
  </si>
  <si>
    <t>Yurtiçi Sürekli Görev Yolluğu</t>
  </si>
  <si>
    <t>Telefon Abonelik ve Kullanım Ücreti</t>
  </si>
  <si>
    <t xml:space="preserve">Santral  </t>
  </si>
  <si>
    <t>Fax</t>
  </si>
  <si>
    <t>Fotokopi Makinesi</t>
  </si>
  <si>
    <t>Bilgisayar</t>
  </si>
  <si>
    <t>Faks</t>
  </si>
  <si>
    <t>Not : Bakım Sözleşmeleri Bütçe Fişlerine Eklenecek.</t>
  </si>
  <si>
    <t>BİRİM ADI</t>
  </si>
  <si>
    <t>TEMEL MAAŞLAR</t>
  </si>
  <si>
    <t>ZAMLAR VE TAZMİNARLAR</t>
  </si>
  <si>
    <t>ÖDENEKLER</t>
  </si>
  <si>
    <t>SOSYAL YARDIMLAR</t>
  </si>
  <si>
    <t>Sosyal Güvenlik Primi Ödemeleri</t>
  </si>
  <si>
    <t>SOSYAL GÜVENLİK PRİMİ ÖDEMELERİ</t>
  </si>
  <si>
    <t>HAFTALIK</t>
  </si>
  <si>
    <t>YABANCI UYRUKLU SÖZLEŞMELİ PERSONEL</t>
  </si>
  <si>
    <r>
      <t xml:space="preserve">(Fakültemiz-Yüksekokulumuz)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rFont val="Arial"/>
        <family val="0"/>
      </rPr>
      <t xml:space="preserve"> idari personel ile </t>
    </r>
    <r>
      <rPr>
        <b/>
        <sz val="12"/>
        <color indexed="10"/>
        <rFont val="Arial"/>
        <family val="2"/>
      </rPr>
      <t>3.000</t>
    </r>
    <r>
      <rPr>
        <sz val="10"/>
        <rFont val="Arial"/>
        <family val="0"/>
      </rPr>
      <t xml:space="preserve"> öğrenciye </t>
    </r>
    <r>
      <rPr>
        <b/>
        <sz val="12"/>
        <rFont val="Arial"/>
        <family val="2"/>
      </rPr>
      <t>5</t>
    </r>
    <r>
      <rPr>
        <b/>
        <sz val="12"/>
        <color indexed="10"/>
        <rFont val="Arial"/>
        <family val="2"/>
      </rPr>
      <t>.000</t>
    </r>
    <r>
      <rPr>
        <b/>
        <sz val="12"/>
        <rFont val="Arial"/>
        <family val="2"/>
      </rPr>
      <t xml:space="preserve"> m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 xml:space="preserve"> kapalı alanda eğitim ve öğretimi sürdürmektedir. </t>
    </r>
  </si>
  <si>
    <r>
      <t xml:space="preserve">(Fakültemiz-Yüksekokulumuz) Eğitim ve Öğretim Hizmetini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rFont val="Arial"/>
        <family val="0"/>
      </rPr>
      <t xml:space="preserve"> idari personel ile vermektedir. </t>
    </r>
    <r>
      <rPr>
        <b/>
        <sz val="12"/>
        <rFont val="Arial"/>
        <family val="2"/>
      </rPr>
      <t>5</t>
    </r>
    <r>
      <rPr>
        <b/>
        <sz val="12"/>
        <color indexed="10"/>
        <rFont val="Arial"/>
        <family val="2"/>
      </rPr>
      <t>.000</t>
    </r>
    <r>
      <rPr>
        <b/>
        <sz val="12"/>
        <rFont val="Arial"/>
        <family val="2"/>
      </rPr>
      <t xml:space="preserve"> m</t>
    </r>
    <r>
      <rPr>
        <b/>
        <vertAlign val="superscript"/>
        <sz val="12"/>
        <rFont val="Arial"/>
        <family val="2"/>
      </rPr>
      <t>2</t>
    </r>
    <r>
      <rPr>
        <sz val="10"/>
        <rFont val="Arial"/>
        <family val="0"/>
      </rPr>
      <t xml:space="preserve"> toplam kapalı alanda hizmet vermektedir.</t>
    </r>
  </si>
  <si>
    <r>
      <t>(Fakültemiz,Enstitümüz,Yüksekokulumuz) bünyesinde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5.000</t>
    </r>
    <r>
      <rPr>
        <sz val="10"/>
        <rFont val="Arial"/>
        <family val="0"/>
      </rPr>
      <t xml:space="preserve"> öğrenciye eğitim ve öğretim hizmeti veren</t>
    </r>
    <r>
      <rPr>
        <sz val="12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u val="single"/>
        <sz val="12"/>
        <color indexed="10"/>
        <rFont val="Arial"/>
        <family val="2"/>
      </rPr>
      <t>20</t>
    </r>
    <r>
      <rPr>
        <u val="single"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idari personelimiz görev yapmaktadır. Özel görüşme bedelleri kişilerin kendisinden karşılanmakta olup, telefonla yapılan hizmetlerin yürütülebilmesi için</t>
    </r>
    <r>
      <rPr>
        <b/>
        <u val="single"/>
        <sz val="10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5 telefon</t>
    </r>
    <r>
      <rPr>
        <sz val="10"/>
        <rFont val="Arial"/>
        <family val="0"/>
      </rPr>
      <t xml:space="preserve"> ve      </t>
    </r>
    <r>
      <rPr>
        <b/>
        <u val="single"/>
        <sz val="12"/>
        <color indexed="10"/>
        <rFont val="Arial"/>
        <family val="2"/>
      </rPr>
      <t>1 faxs</t>
    </r>
    <r>
      <rPr>
        <sz val="10"/>
        <rFont val="Arial"/>
        <family val="0"/>
      </rPr>
      <t xml:space="preserve"> bulunmaktadır. Bu telefonların </t>
    </r>
    <r>
      <rPr>
        <b/>
        <u val="single"/>
        <sz val="12"/>
        <color indexed="10"/>
        <rFont val="Arial"/>
        <family val="2"/>
      </rPr>
      <t>1 adedi</t>
    </r>
    <r>
      <rPr>
        <b/>
        <u val="single"/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sanral olarak kullanılmaktadır.</t>
    </r>
  </si>
  <si>
    <r>
      <t>(Fakültemiz-Enstitümüz-Yüksekokulumuzda)</t>
    </r>
    <r>
      <rPr>
        <b/>
        <sz val="12"/>
        <color indexed="10"/>
        <rFont val="Arial"/>
        <family val="2"/>
      </rPr>
      <t xml:space="preserve"> 1 adet faks, 20 adet bilgisayar, 1 adet fotokopi makinaları </t>
    </r>
    <r>
      <rPr>
        <sz val="10"/>
        <rFont val="Arial"/>
        <family val="0"/>
      </rPr>
      <t>ile diğer büro makinaları bulunmaktadır. Bu makine ve teçhizatların bakım ve onarımlarının yapılabilmesi için</t>
    </r>
  </si>
  <si>
    <r>
      <t xml:space="preserve">         (Fakültemiz-Enstitümüz-Yüksekokulumuz) bünyesinde </t>
    </r>
    <r>
      <rPr>
        <b/>
        <sz val="12"/>
        <color indexed="10"/>
        <rFont val="Arial"/>
        <family val="2"/>
      </rPr>
      <t>3.500</t>
    </r>
    <r>
      <rPr>
        <sz val="10"/>
        <rFont val="Arial"/>
        <family val="0"/>
      </rPr>
      <t xml:space="preserve"> öğrencimize,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idari personelimiz ile eğitim ve öğretimi sürdürmektedir. Eğitim, öğretim, araştırma ve yönetim hizmetlerinin sürdürülebilmesi için aşağıda belirtilen çeşitli kırtasiye ve basılı kağıta ihtiyacımız vardır.</t>
    </r>
  </si>
  <si>
    <r>
      <t xml:space="preserve">         (Fakültemiz-Enstitümüz-Yüksekokulumuz) bünyesinde </t>
    </r>
    <r>
      <rPr>
        <b/>
        <sz val="12"/>
        <color indexed="10"/>
        <rFont val="Arial"/>
        <family val="2"/>
      </rPr>
      <t>3.500</t>
    </r>
    <r>
      <rPr>
        <sz val="10"/>
        <rFont val="Arial"/>
        <family val="0"/>
      </rPr>
      <t xml:space="preserve"> öğrencimize, </t>
    </r>
    <r>
      <rPr>
        <b/>
        <sz val="12"/>
        <color indexed="10"/>
        <rFont val="Arial"/>
        <family val="2"/>
      </rPr>
      <t>100</t>
    </r>
    <r>
      <rPr>
        <sz val="10"/>
        <rFont val="Arial"/>
        <family val="0"/>
      </rPr>
      <t xml:space="preserve"> akademik ve </t>
    </r>
    <r>
      <rPr>
        <b/>
        <sz val="12"/>
        <color indexed="10"/>
        <rFont val="Arial"/>
        <family val="2"/>
      </rPr>
      <t>50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0"/>
      </rPr>
      <t>idari personelimiz ile eğitim ve öğretimi sürdürmektedir. Öğrenci ve personelimizin kullanacağı temizlik malzemeleri ile dersane ve idari birimlerin temizlenebilmesinde aşağıda belirtilen temizlik malzemelerine ihtiyaç vardır.</t>
    </r>
  </si>
  <si>
    <t xml:space="preserve">(Fakültemiz-Yüksekokulumuz) laboratuvarlarında eğitim amaçlı kullanılmak üzere laboratuvar malzemesi ile kimyevi ve temrinlik malzeme alımaları için </t>
  </si>
  <si>
    <t>GÜN S.</t>
  </si>
  <si>
    <t>ÖRGÜN ÖĞRETİM EK DERS</t>
  </si>
  <si>
    <t>GÖREVLENDİRİLEN KİŞİ SAYISI</t>
  </si>
  <si>
    <t>GÖREVLENDİRME SAYISI</t>
  </si>
  <si>
    <t>Akademik ve İdari Bürolarda Kullanılmak Üzere Alınacak Büro Malzemeleri</t>
  </si>
  <si>
    <t>Büro Malzemesi Alımları</t>
  </si>
  <si>
    <t>Akaryakıt ve Yağ Alımları</t>
  </si>
  <si>
    <t>Telefon</t>
  </si>
  <si>
    <t>FATİH EĞİTİM FAKÜLTESİ</t>
  </si>
  <si>
    <t xml:space="preserve">Ek Ders Ücreti </t>
  </si>
  <si>
    <t>(TL.)</t>
  </si>
  <si>
    <t>Üzerinde Resmi Görev Bulunmayanlara Ödenecek Ek Ders</t>
  </si>
  <si>
    <t>GEÇİC PERSONEL</t>
  </si>
  <si>
    <t>NE İÇİN ALINDIĞI</t>
  </si>
  <si>
    <t>JENERATÖR</t>
  </si>
  <si>
    <t>MOTORİN</t>
  </si>
  <si>
    <t>MİKTARI  (LİTRE)</t>
  </si>
  <si>
    <t>GEMİ</t>
  </si>
  <si>
    <t>GÖREV SÜRESİ (GÜN)</t>
  </si>
  <si>
    <t>Sağlık Primi Ödemeleri</t>
  </si>
  <si>
    <t>SAĞLIK PRİMİ ÖDEMELERİ</t>
  </si>
  <si>
    <t xml:space="preserve">EMEKLİ </t>
  </si>
  <si>
    <t xml:space="preserve">KİŞİ </t>
  </si>
  <si>
    <t>657 Sayılı Kanunun 4/C Kapsamında Çalışanlara Yapılacak Ödemeler</t>
  </si>
  <si>
    <t>4/C Personel</t>
  </si>
  <si>
    <t>GİYECEK YARDIMI</t>
  </si>
  <si>
    <t>Temizlik Hizmeti Alım Giderleri</t>
  </si>
  <si>
    <t>1 (Bir) kişinin brüt ücreti (SSK ve İşsizlik Sigortası Dahil)</t>
  </si>
  <si>
    <t>YOL BEDELİ</t>
  </si>
  <si>
    <t>TOPLAM MALİYET</t>
  </si>
  <si>
    <t>İŞÇİ SAYISI</t>
  </si>
  <si>
    <t>AY</t>
  </si>
  <si>
    <t>BİR KİŞİLİK BRÜT ÜCRET</t>
  </si>
  <si>
    <t>GİYECEK BEDELİ</t>
  </si>
  <si>
    <t>KDV (%18)</t>
  </si>
  <si>
    <t>ASGARİ ÜCRET ARTIŞI</t>
  </si>
  <si>
    <t>** Kullanılacak Temizlik Malzemesi Kurum Tarafından Karşılanacaktır.</t>
  </si>
  <si>
    <t>(YTL.)</t>
  </si>
  <si>
    <t>Katsayı</t>
  </si>
  <si>
    <t>Gösterge</t>
  </si>
  <si>
    <t xml:space="preserve">YILLIK TÜKETİM MİKTARI </t>
  </si>
  <si>
    <r>
      <t>Doğal Gaz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</si>
  <si>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LPG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</si>
  <si>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Su Gideri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</si>
  <si>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TÜKETİM MİKTARİ (KWS)</t>
  </si>
  <si>
    <t>TOPLAM YOL ÜC.</t>
  </si>
  <si>
    <t>Toplam Yol Ücreti = (Yol Ücreti x Kişi Sayısı ) şeklinde hesaplanmıştır.</t>
  </si>
  <si>
    <t>2018  
 Teklif</t>
  </si>
  <si>
    <t>% 4 SÖZLEŞME GİD.</t>
  </si>
  <si>
    <t>FİRMA KARI</t>
  </si>
  <si>
    <t>Yabancı Uyruklu Sözleçmeli Personelin Sosyal Hakları</t>
  </si>
  <si>
    <t>Yabancı Uyruklu Sözleşmeli Personelin Sosyal Hakları</t>
  </si>
  <si>
    <t>Kalorifer Yakıtı (Ton)</t>
  </si>
  <si>
    <t>teknisyen</t>
  </si>
  <si>
    <t>trabzon</t>
  </si>
  <si>
    <t>potokopi kağıdı</t>
  </si>
  <si>
    <t>fo toneri</t>
  </si>
  <si>
    <t>yazıcı toner</t>
  </si>
  <si>
    <t>muhtelif kırtasiye</t>
  </si>
  <si>
    <t>2019  
 Teklif</t>
  </si>
  <si>
    <t>Yurtdışı Geçici Görev Yolluğu</t>
  </si>
  <si>
    <t>Yrd.Doç.Dr.</t>
  </si>
  <si>
    <t>Arş.Gör.</t>
  </si>
  <si>
    <t>ÖDENECEK TUTAR</t>
  </si>
  <si>
    <t>TOPLAM TUTAR</t>
  </si>
  <si>
    <t>ÜLKE</t>
  </si>
  <si>
    <t>Almanya</t>
  </si>
  <si>
    <t>A.B.D</t>
  </si>
  <si>
    <t>İngiltere</t>
  </si>
  <si>
    <t>2020  
 Teklif</t>
  </si>
  <si>
    <t>TOPLAM YILLIK DERS SAATİ</t>
  </si>
  <si>
    <t>Ders Ücreti Karşılığında Görevlendirilenlerin Ücretleri</t>
  </si>
  <si>
    <t>Taban Aylığı</t>
  </si>
  <si>
    <t>Ek Ders Ücretleri</t>
  </si>
  <si>
    <t>SINAV ÜCRETLERİ</t>
  </si>
  <si>
    <t>SINAV ÜCRETİ</t>
  </si>
  <si>
    <t>ATAMA JÜRİSİ</t>
  </si>
  <si>
    <t>Atama Jüri Ücreti</t>
  </si>
  <si>
    <t>ATAMA JÜRİ ADEDİ</t>
  </si>
  <si>
    <t xml:space="preserve">GENEL TOPLAM </t>
  </si>
  <si>
    <t>ÖRGÜN ÖĞRETİM SINAV ÜCRETİ</t>
  </si>
  <si>
    <t>YILLIK DERS SAATİ</t>
  </si>
  <si>
    <t>ÖDENECEK SINAV ÜCRETİ ADEDİ</t>
  </si>
  <si>
    <t>TABAN AYLIK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</si>
</sst>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  <numFmt numFmtId="173" formatCode="#,#00"/>
    <numFmt numFmtId="174" formatCode="0.0"/>
    <numFmt numFmtId="175" formatCode="\%\ 00"/>
    <numFmt numFmtId="176" formatCode="#,##0.0000"/>
    <numFmt numFmtId="177" formatCode="#,##0\ &quot;YTL&quot;;\-#,##0\ &quot;YTL&quot;"/>
    <numFmt numFmtId="178" formatCode="#,##0\ &quot;YTL&quot;;[Red]\-#,##0\ &quot;YTL&quot;"/>
    <numFmt numFmtId="179" formatCode="#,##0.00\ &quot;YTL&quot;;\-#,##0.00\ &quot;YTL&quot;"/>
    <numFmt numFmtId="180" formatCode="#,##0.00\ &quot;YTL&quot;;[Red]\-#,##0.00\ &quot;YTL&quot;"/>
    <numFmt numFmtId="181" formatCode="_-* #,##0\ &quot;YTL&quot;_-;\-* #,##0\ &quot;YTL&quot;_-;_-* &quot;-&quot;\ &quot;YTL&quot;_-;_-@_-"/>
    <numFmt numFmtId="182" formatCode="_-* #,##0\ _Y_T_L_-;\-* #,##0\ _Y_T_L_-;_-* &quot;-&quot;\ _Y_T_L_-;_-@_-"/>
    <numFmt numFmtId="183" formatCode="_-* #,##0.00\ &quot;YTL&quot;_-;\-* #,##0.00\ &quot;YTL&quot;_-;_-* &quot;-&quot;??\ &quot;YTL&quot;_-;_-@_-"/>
    <numFmt numFmtId="184" formatCode="_-* #,##0.00\ _Y_T_L_-;\-* #,##0.00\ _Y_T_L_-;_-* &quot;-&quot;??\ _Y_T_L_-;_-@_-"/>
    <numFmt numFmtId="185" formatCode="#,##0;[Red]#,##0"/>
    <numFmt numFmtId="186" formatCode="#,##0.00;[Red]#,##0.0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0.000000"/>
  </numFmts>
  <fonts count="5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3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2" fillId="38" borderId="5" applyNumberFormat="0" applyAlignment="0" applyProtection="0"/>
    <xf numFmtId="0" fontId="23" fillId="39" borderId="6" applyNumberFormat="0" applyAlignment="0" applyProtection="0"/>
    <xf numFmtId="0" fontId="45" fillId="40" borderId="7" applyNumberFormat="0" applyAlignment="0" applyProtection="0"/>
    <xf numFmtId="0" fontId="24" fillId="0" borderId="0" applyNumberFormat="0" applyFill="0" applyBorder="0" applyAlignment="0" applyProtection="0"/>
    <xf numFmtId="0" fontId="46" fillId="41" borderId="8" applyNumberFormat="0" applyAlignment="0" applyProtection="0"/>
    <xf numFmtId="0" fontId="25" fillId="22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47" fillId="40" borderId="8" applyNumberFormat="0" applyAlignment="0" applyProtection="0"/>
    <xf numFmtId="0" fontId="29" fillId="25" borderId="5" applyNumberFormat="0" applyAlignment="0" applyProtection="0"/>
    <xf numFmtId="0" fontId="48" fillId="42" borderId="12" applyNumberFormat="0" applyAlignment="0" applyProtection="0"/>
    <xf numFmtId="0" fontId="49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30" fillId="0" borderId="13" applyNumberFormat="0" applyFill="0" applyAlignment="0" applyProtection="0"/>
    <xf numFmtId="0" fontId="31" fillId="45" borderId="0" applyNumberFormat="0" applyBorder="0" applyAlignment="0" applyProtection="0"/>
    <xf numFmtId="0" fontId="0" fillId="46" borderId="14" applyNumberFormat="0" applyFont="0" applyAlignment="0" applyProtection="0"/>
    <xf numFmtId="0" fontId="0" fillId="47" borderId="15" applyNumberFormat="0" applyFont="0" applyAlignment="0" applyProtection="0"/>
    <xf numFmtId="0" fontId="51" fillId="48" borderId="0" applyNumberFormat="0" applyBorder="0" applyAlignment="0" applyProtection="0"/>
    <xf numFmtId="0" fontId="32" fillId="38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4" fillId="0" borderId="18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55" borderId="19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29" borderId="19" xfId="0" applyFont="1" applyFill="1" applyBorder="1" applyAlignment="1">
      <alignment horizontal="center"/>
    </xf>
    <xf numFmtId="172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1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9" xfId="0" applyFont="1" applyBorder="1" applyAlignment="1" quotePrefix="1">
      <alignment horizontal="center" vertical="center" wrapText="1"/>
    </xf>
    <xf numFmtId="3" fontId="8" fillId="0" borderId="20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/>
    </xf>
    <xf numFmtId="3" fontId="7" fillId="0" borderId="19" xfId="0" applyNumberFormat="1" applyFont="1" applyBorder="1" applyAlignment="1">
      <alignment horizontal="right"/>
    </xf>
    <xf numFmtId="0" fontId="8" fillId="0" borderId="19" xfId="0" applyFont="1" applyBorder="1" applyAlignment="1" quotePrefix="1">
      <alignment horizontal="center" vertical="center"/>
    </xf>
    <xf numFmtId="3" fontId="8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0" fontId="8" fillId="0" borderId="19" xfId="0" applyFont="1" applyBorder="1" applyAlignment="1" quotePrefix="1">
      <alignment horizontal="center"/>
    </xf>
    <xf numFmtId="0" fontId="8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3" fontId="10" fillId="0" borderId="0" xfId="0" applyNumberFormat="1" applyFont="1" applyBorder="1" applyAlignment="1">
      <alignment horizontal="right" wrapText="1"/>
    </xf>
    <xf numFmtId="172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55" borderId="2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3" fontId="10" fillId="0" borderId="0" xfId="0" applyNumberFormat="1" applyFont="1" applyBorder="1" applyAlignment="1">
      <alignment wrapText="1"/>
    </xf>
    <xf numFmtId="172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" fillId="55" borderId="24" xfId="0" applyFont="1" applyFill="1" applyBorder="1" applyAlignment="1">
      <alignment horizontal="center"/>
    </xf>
    <xf numFmtId="0" fontId="1" fillId="55" borderId="23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29" borderId="23" xfId="0" applyFont="1" applyFill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 wrapText="1"/>
    </xf>
    <xf numFmtId="1" fontId="3" fillId="0" borderId="2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/>
    </xf>
    <xf numFmtId="0" fontId="0" fillId="56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 wrapText="1"/>
    </xf>
    <xf numFmtId="172" fontId="0" fillId="0" borderId="0" xfId="0" applyNumberFormat="1" applyBorder="1" applyAlignment="1">
      <alignment/>
    </xf>
    <xf numFmtId="0" fontId="1" fillId="56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8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right" wrapText="1"/>
    </xf>
    <xf numFmtId="0" fontId="9" fillId="0" borderId="3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wrapText="1"/>
    </xf>
    <xf numFmtId="0" fontId="1" fillId="56" borderId="34" xfId="0" applyFont="1" applyFill="1" applyBorder="1" applyAlignment="1">
      <alignment horizontal="center" vertical="center" wrapText="1"/>
    </xf>
    <xf numFmtId="0" fontId="1" fillId="56" borderId="35" xfId="0" applyFont="1" applyFill="1" applyBorder="1" applyAlignment="1">
      <alignment horizontal="center" vertical="center" wrapText="1"/>
    </xf>
    <xf numFmtId="0" fontId="1" fillId="56" borderId="20" xfId="0" applyFont="1" applyFill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57" borderId="35" xfId="0" applyFont="1" applyFill="1" applyBorder="1" applyAlignment="1">
      <alignment horizontal="center" vertical="center" wrapText="1"/>
    </xf>
    <xf numFmtId="0" fontId="1" fillId="57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21" borderId="35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0" fillId="0" borderId="36" xfId="0" applyNumberFormat="1" applyFont="1" applyBorder="1" applyAlignment="1">
      <alignment horizontal="right" wrapText="1"/>
    </xf>
    <xf numFmtId="0" fontId="1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55" borderId="35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1" fillId="56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3" fontId="10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1" fillId="56" borderId="0" xfId="0" applyFont="1" applyFill="1" applyBorder="1" applyAlignment="1">
      <alignment horizontal="right"/>
    </xf>
    <xf numFmtId="0" fontId="1" fillId="56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justify" vertical="center" wrapText="1"/>
    </xf>
    <xf numFmtId="0" fontId="7" fillId="0" borderId="0" xfId="0" applyFont="1" applyBorder="1" applyAlignment="1">
      <alignment horizontal="left" wrapText="1"/>
    </xf>
    <xf numFmtId="3" fontId="0" fillId="33" borderId="0" xfId="0" applyNumberFormat="1" applyFill="1" applyBorder="1" applyAlignment="1">
      <alignment horizontal="right" wrapText="1"/>
    </xf>
    <xf numFmtId="4" fontId="0" fillId="33" borderId="0" xfId="0" applyNumberFormat="1" applyFill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right" wrapText="1"/>
    </xf>
    <xf numFmtId="0" fontId="0" fillId="0" borderId="0" xfId="0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176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justify" vertical="center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4" xfId="0" applyBorder="1" applyAlignment="1">
      <alignment horizontal="left" wrapText="1"/>
    </xf>
    <xf numFmtId="3" fontId="10" fillId="0" borderId="23" xfId="0" applyNumberFormat="1" applyFont="1" applyBorder="1" applyAlignment="1">
      <alignment horizontal="right" wrapText="1"/>
    </xf>
    <xf numFmtId="3" fontId="10" fillId="0" borderId="45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" fillId="56" borderId="0" xfId="0" applyFont="1" applyFill="1" applyBorder="1" applyAlignment="1">
      <alignment horizontal="left"/>
    </xf>
    <xf numFmtId="0" fontId="1" fillId="56" borderId="0" xfId="0" applyFont="1" applyFill="1" applyBorder="1" applyAlignment="1">
      <alignment horizontal="center"/>
    </xf>
    <xf numFmtId="190" fontId="0" fillId="56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left" wrapText="1"/>
    </xf>
    <xf numFmtId="0" fontId="0" fillId="0" borderId="32" xfId="0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right" wrapText="1"/>
    </xf>
    <xf numFmtId="3" fontId="10" fillId="0" borderId="46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0" fontId="1" fillId="56" borderId="47" xfId="0" applyFont="1" applyFill="1" applyBorder="1" applyAlignment="1">
      <alignment horizontal="center" vertical="center" wrapText="1"/>
    </xf>
    <xf numFmtId="0" fontId="1" fillId="56" borderId="22" xfId="0" applyFont="1" applyFill="1" applyBorder="1" applyAlignment="1">
      <alignment horizontal="center" vertical="center" wrapText="1"/>
    </xf>
    <xf numFmtId="0" fontId="1" fillId="56" borderId="48" xfId="0" applyFont="1" applyFill="1" applyBorder="1" applyAlignment="1">
      <alignment horizontal="center" vertical="center" wrapText="1"/>
    </xf>
    <xf numFmtId="0" fontId="1" fillId="56" borderId="49" xfId="0" applyFont="1" applyFill="1" applyBorder="1" applyAlignment="1">
      <alignment horizontal="center" vertical="center" wrapText="1"/>
    </xf>
    <xf numFmtId="0" fontId="1" fillId="56" borderId="40" xfId="0" applyFont="1" applyFill="1" applyBorder="1" applyAlignment="1">
      <alignment horizontal="center" vertical="center" wrapText="1"/>
    </xf>
    <xf numFmtId="0" fontId="1" fillId="56" borderId="50" xfId="0" applyFont="1" applyFill="1" applyBorder="1" applyAlignment="1">
      <alignment horizontal="center" vertical="center" wrapText="1"/>
    </xf>
    <xf numFmtId="0" fontId="1" fillId="57" borderId="37" xfId="0" applyFont="1" applyFill="1" applyBorder="1" applyAlignment="1">
      <alignment horizontal="center" vertical="center" wrapText="1"/>
    </xf>
    <xf numFmtId="0" fontId="1" fillId="57" borderId="22" xfId="0" applyFont="1" applyFill="1" applyBorder="1" applyAlignment="1">
      <alignment horizontal="center" vertical="center" wrapText="1"/>
    </xf>
    <xf numFmtId="0" fontId="1" fillId="57" borderId="48" xfId="0" applyFont="1" applyFill="1" applyBorder="1" applyAlignment="1">
      <alignment horizontal="center" vertical="center" wrapText="1"/>
    </xf>
    <xf numFmtId="0" fontId="1" fillId="57" borderId="39" xfId="0" applyFont="1" applyFill="1" applyBorder="1" applyAlignment="1">
      <alignment horizontal="center" vertical="center" wrapText="1"/>
    </xf>
    <xf numFmtId="0" fontId="1" fillId="57" borderId="40" xfId="0" applyFont="1" applyFill="1" applyBorder="1" applyAlignment="1">
      <alignment horizontal="center" vertical="center" wrapText="1"/>
    </xf>
    <xf numFmtId="0" fontId="1" fillId="57" borderId="50" xfId="0" applyFont="1" applyFill="1" applyBorder="1" applyAlignment="1">
      <alignment horizontal="center" vertical="center" wrapText="1"/>
    </xf>
    <xf numFmtId="0" fontId="1" fillId="21" borderId="37" xfId="0" applyFont="1" applyFill="1" applyBorder="1" applyAlignment="1">
      <alignment horizontal="center" vertical="center" wrapText="1"/>
    </xf>
    <xf numFmtId="0" fontId="1" fillId="21" borderId="22" xfId="0" applyFont="1" applyFill="1" applyBorder="1" applyAlignment="1">
      <alignment horizontal="center" vertical="center" wrapText="1"/>
    </xf>
    <xf numFmtId="0" fontId="1" fillId="21" borderId="48" xfId="0" applyFont="1" applyFill="1" applyBorder="1" applyAlignment="1">
      <alignment horizontal="center" vertical="center" wrapText="1"/>
    </xf>
    <xf numFmtId="0" fontId="1" fillId="21" borderId="39" xfId="0" applyFont="1" applyFill="1" applyBorder="1" applyAlignment="1">
      <alignment horizontal="center" vertical="center" wrapText="1"/>
    </xf>
    <xf numFmtId="0" fontId="1" fillId="21" borderId="40" xfId="0" applyFont="1" applyFill="1" applyBorder="1" applyAlignment="1">
      <alignment horizontal="center" vertical="center" wrapText="1"/>
    </xf>
    <xf numFmtId="0" fontId="1" fillId="21" borderId="50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3" fontId="10" fillId="0" borderId="51" xfId="0" applyNumberFormat="1" applyFont="1" applyBorder="1" applyAlignment="1">
      <alignment horizontal="right" wrapText="1"/>
    </xf>
    <xf numFmtId="3" fontId="10" fillId="0" borderId="52" xfId="0" applyNumberFormat="1" applyFont="1" applyBorder="1" applyAlignment="1">
      <alignment horizontal="right" wrapText="1"/>
    </xf>
    <xf numFmtId="3" fontId="10" fillId="0" borderId="53" xfId="0" applyNumberFormat="1" applyFont="1" applyBorder="1" applyAlignment="1">
      <alignment horizontal="right" wrapText="1"/>
    </xf>
    <xf numFmtId="0" fontId="1" fillId="0" borderId="54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51" xfId="0" applyBorder="1" applyAlignment="1">
      <alignment horizontal="left" wrapText="1"/>
    </xf>
    <xf numFmtId="0" fontId="0" fillId="0" borderId="59" xfId="0" applyBorder="1" applyAlignment="1">
      <alignment horizontal="left" wrapText="1"/>
    </xf>
    <xf numFmtId="0" fontId="0" fillId="0" borderId="52" xfId="0" applyBorder="1" applyAlignment="1">
      <alignment horizontal="left" wrapText="1"/>
    </xf>
    <xf numFmtId="3" fontId="10" fillId="56" borderId="0" xfId="0" applyNumberFormat="1" applyFont="1" applyFill="1" applyBorder="1" applyAlignment="1">
      <alignment horizontal="right" wrapText="1"/>
    </xf>
    <xf numFmtId="3" fontId="10" fillId="56" borderId="0" xfId="0" applyNumberFormat="1" applyFont="1" applyFill="1" applyBorder="1" applyAlignment="1">
      <alignment horizontal="center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6"/>
  <sheetViews>
    <sheetView zoomScalePageLayoutView="0" workbookViewId="0" topLeftCell="A4">
      <selection activeCell="C20" sqref="C20:E20"/>
    </sheetView>
  </sheetViews>
  <sheetFormatPr defaultColWidth="9.140625" defaultRowHeight="12.75"/>
  <cols>
    <col min="1" max="1" width="11.421875" style="8" customWidth="1"/>
    <col min="2" max="3" width="6.7109375" style="8" customWidth="1"/>
    <col min="4" max="4" width="48.7109375" style="8" customWidth="1"/>
    <col min="5" max="7" width="13.7109375" style="9" customWidth="1"/>
    <col min="8" max="16384" width="9.140625" style="8" customWidth="1"/>
  </cols>
  <sheetData>
    <row r="1" ht="24.75" customHeight="1"/>
    <row r="2" ht="24.75" customHeight="1"/>
    <row r="3" ht="24.75" customHeight="1"/>
    <row r="4" spans="1:5" s="9" customFormat="1" ht="18">
      <c r="A4" s="98" t="s">
        <v>46</v>
      </c>
      <c r="B4" s="98"/>
      <c r="C4" s="98"/>
      <c r="D4" s="98"/>
      <c r="E4" s="98"/>
    </row>
    <row r="5" spans="1:5" s="9" customFormat="1" ht="18">
      <c r="A5" s="98" t="s">
        <v>47</v>
      </c>
      <c r="B5" s="98"/>
      <c r="C5" s="98"/>
      <c r="D5" s="98"/>
      <c r="E5" s="98"/>
    </row>
    <row r="6" spans="1:5" s="9" customFormat="1" ht="18">
      <c r="A6" s="98" t="s">
        <v>48</v>
      </c>
      <c r="B6" s="98"/>
      <c r="C6" s="98"/>
      <c r="D6" s="98"/>
      <c r="E6" s="98"/>
    </row>
    <row r="7" s="9" customFormat="1" ht="15"/>
    <row r="8" s="9" customFormat="1" ht="15"/>
    <row r="9" spans="1:4" s="9" customFormat="1" ht="21.75" customHeight="1">
      <c r="A9" s="99" t="s">
        <v>49</v>
      </c>
      <c r="B9" s="10" t="s">
        <v>50</v>
      </c>
      <c r="C9" s="10" t="s">
        <v>51</v>
      </c>
      <c r="D9" s="11" t="s">
        <v>52</v>
      </c>
    </row>
    <row r="10" spans="1:4" s="9" customFormat="1" ht="21.75" customHeight="1">
      <c r="A10" s="99"/>
      <c r="B10" s="11" t="s">
        <v>0</v>
      </c>
      <c r="C10" s="12">
        <v>38</v>
      </c>
      <c r="D10" s="13" t="s">
        <v>42</v>
      </c>
    </row>
    <row r="11" spans="1:4" s="9" customFormat="1" ht="21.75" customHeight="1">
      <c r="A11" s="99"/>
      <c r="B11" s="11" t="s">
        <v>1</v>
      </c>
      <c r="C11" s="12">
        <v>23</v>
      </c>
      <c r="D11" s="13" t="s">
        <v>43</v>
      </c>
    </row>
    <row r="14" spans="5:7" ht="15.75">
      <c r="E14" s="78"/>
      <c r="F14" s="78"/>
      <c r="G14" s="78" t="s">
        <v>210</v>
      </c>
    </row>
    <row r="15" spans="1:7" s="1" customFormat="1" ht="34.5" customHeight="1">
      <c r="A15" s="95" t="s">
        <v>53</v>
      </c>
      <c r="B15" s="95"/>
      <c r="C15" s="95" t="s">
        <v>52</v>
      </c>
      <c r="D15" s="95"/>
      <c r="E15" s="14" t="s">
        <v>247</v>
      </c>
      <c r="F15" s="14" t="s">
        <v>259</v>
      </c>
      <c r="G15" s="14" t="s">
        <v>269</v>
      </c>
    </row>
    <row r="16" spans="1:7" ht="34.5" customHeight="1">
      <c r="A16" s="15">
        <v>0</v>
      </c>
      <c r="B16" s="79">
        <v>1</v>
      </c>
      <c r="C16" s="96" t="s">
        <v>32</v>
      </c>
      <c r="D16" s="97"/>
      <c r="E16" s="80">
        <f>SUM(EKONOMİK!E10)</f>
        <v>14082000</v>
      </c>
      <c r="F16" s="80">
        <f>SUM(EKONOMİK!F10)</f>
        <v>15211500</v>
      </c>
      <c r="G16" s="80">
        <f>SUM(EKONOMİK!G10)</f>
        <v>16432000</v>
      </c>
    </row>
    <row r="17" spans="1:7" ht="34.5" customHeight="1">
      <c r="A17" s="15">
        <v>0</v>
      </c>
      <c r="B17" s="79">
        <v>2</v>
      </c>
      <c r="C17" s="96" t="s">
        <v>54</v>
      </c>
      <c r="D17" s="97"/>
      <c r="E17" s="80">
        <f>SUM(EKONOMİK!E16)</f>
        <v>792000</v>
      </c>
      <c r="F17" s="80">
        <f>SUM(EKONOMİK!F16)</f>
        <v>855500</v>
      </c>
      <c r="G17" s="80">
        <f>SUM(EKONOMİK!G16)</f>
        <v>925000</v>
      </c>
    </row>
    <row r="18" spans="1:7" ht="34.5" customHeight="1">
      <c r="A18" s="15">
        <v>0</v>
      </c>
      <c r="B18" s="79">
        <v>3</v>
      </c>
      <c r="C18" s="96" t="s">
        <v>34</v>
      </c>
      <c r="D18" s="97"/>
      <c r="E18" s="80">
        <f>SUM(EKONOMİK!E22)</f>
        <v>1439900</v>
      </c>
      <c r="F18" s="80">
        <f>SUM(EKONOMİK!F22)</f>
        <v>1513200</v>
      </c>
      <c r="G18" s="80">
        <f>SUM(EKONOMİK!G22)</f>
        <v>1589800</v>
      </c>
    </row>
    <row r="19" spans="1:7" ht="34.5" customHeight="1">
      <c r="A19" s="15">
        <v>0</v>
      </c>
      <c r="B19" s="79">
        <v>4</v>
      </c>
      <c r="C19" s="96" t="s">
        <v>55</v>
      </c>
      <c r="D19" s="97"/>
      <c r="E19" s="80">
        <f>SUM(EKONOMİK!E32)</f>
        <v>0</v>
      </c>
      <c r="F19" s="80">
        <f>SUM(EKONOMİK!F32)</f>
        <v>0</v>
      </c>
      <c r="G19" s="80">
        <f>SUM(EKONOMİK!G32)</f>
        <v>0</v>
      </c>
    </row>
    <row r="20" spans="1:7" ht="34.5" customHeight="1">
      <c r="A20" s="15">
        <v>0</v>
      </c>
      <c r="B20" s="79">
        <v>5</v>
      </c>
      <c r="C20" s="96" t="s">
        <v>56</v>
      </c>
      <c r="D20" s="97"/>
      <c r="E20" s="80">
        <f>SUM(EKONOMİK!E36)</f>
        <v>0</v>
      </c>
      <c r="F20" s="80">
        <f>SUM(EKONOMİK!F36)</f>
        <v>0</v>
      </c>
      <c r="G20" s="80">
        <f>SUM(EKONOMİK!G36)</f>
        <v>0</v>
      </c>
    </row>
    <row r="21" spans="1:7" ht="34.5" customHeight="1">
      <c r="A21" s="15">
        <v>0</v>
      </c>
      <c r="B21" s="79">
        <v>6</v>
      </c>
      <c r="C21" s="96" t="s">
        <v>39</v>
      </c>
      <c r="D21" s="97"/>
      <c r="E21" s="80">
        <f>SUM(EKONOMİK!E43)</f>
        <v>0</v>
      </c>
      <c r="F21" s="80">
        <f>SUM(EKONOMİK!F43)</f>
        <v>0</v>
      </c>
      <c r="G21" s="80">
        <f>SUM(EKONOMİK!G43)</f>
        <v>0</v>
      </c>
    </row>
    <row r="22" spans="1:7" ht="34.5" customHeight="1">
      <c r="A22" s="15">
        <v>0</v>
      </c>
      <c r="B22" s="79">
        <v>7</v>
      </c>
      <c r="C22" s="96" t="s">
        <v>57</v>
      </c>
      <c r="D22" s="97"/>
      <c r="E22" s="80"/>
      <c r="F22" s="80"/>
      <c r="G22" s="80"/>
    </row>
    <row r="23" spans="1:7" ht="34.5" customHeight="1">
      <c r="A23" s="15">
        <v>0</v>
      </c>
      <c r="B23" s="79">
        <v>8</v>
      </c>
      <c r="C23" s="96" t="s">
        <v>58</v>
      </c>
      <c r="D23" s="97"/>
      <c r="E23" s="80"/>
      <c r="F23" s="80"/>
      <c r="G23" s="80"/>
    </row>
    <row r="24" spans="1:7" ht="34.5" customHeight="1">
      <c r="A24" s="15">
        <v>0</v>
      </c>
      <c r="B24" s="15">
        <v>9</v>
      </c>
      <c r="C24" s="96" t="s">
        <v>59</v>
      </c>
      <c r="D24" s="97"/>
      <c r="E24" s="80"/>
      <c r="F24" s="80"/>
      <c r="G24" s="80"/>
    </row>
    <row r="25" spans="1:7" ht="34.5" customHeight="1">
      <c r="A25" s="16"/>
      <c r="B25" s="16"/>
      <c r="C25" s="96"/>
      <c r="D25" s="97"/>
      <c r="E25" s="80"/>
      <c r="F25" s="80"/>
      <c r="G25" s="80"/>
    </row>
    <row r="26" spans="1:7" ht="34.5" customHeight="1">
      <c r="A26" s="1"/>
      <c r="B26" s="1"/>
      <c r="C26" s="100" t="s">
        <v>60</v>
      </c>
      <c r="D26" s="101"/>
      <c r="E26" s="80">
        <f>SUM(E16:E25)</f>
        <v>16313900</v>
      </c>
      <c r="F26" s="80">
        <f>SUM(F16:F25)</f>
        <v>17580200</v>
      </c>
      <c r="G26" s="80">
        <f>SUM(G16:G25)</f>
        <v>18946800</v>
      </c>
    </row>
  </sheetData>
  <sheetProtection/>
  <mergeCells count="17">
    <mergeCell ref="C26:D26"/>
    <mergeCell ref="C22:D22"/>
    <mergeCell ref="C23:D23"/>
    <mergeCell ref="C24:D24"/>
    <mergeCell ref="C25:D25"/>
    <mergeCell ref="C18:D18"/>
    <mergeCell ref="C19:D19"/>
    <mergeCell ref="C20:D20"/>
    <mergeCell ref="C21:D21"/>
    <mergeCell ref="A15:B15"/>
    <mergeCell ref="C15:D15"/>
    <mergeCell ref="C16:D16"/>
    <mergeCell ref="C17:D17"/>
    <mergeCell ref="A4:E4"/>
    <mergeCell ref="A5:E5"/>
    <mergeCell ref="A6:E6"/>
    <mergeCell ref="A9:A1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8"/>
  <sheetViews>
    <sheetView zoomScalePageLayoutView="0" workbookViewId="0" topLeftCell="A7">
      <selection activeCell="Q19" sqref="Q19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41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2</v>
      </c>
      <c r="L10" s="45">
        <v>1</v>
      </c>
      <c r="M10" s="44">
        <v>4</v>
      </c>
      <c r="N10" s="116" t="s">
        <v>159</v>
      </c>
      <c r="O10" s="116"/>
      <c r="P10" s="116"/>
      <c r="Q10" s="116"/>
      <c r="R10" s="116"/>
      <c r="S10" s="120">
        <f>CEILING(N25,500)</f>
        <v>132000</v>
      </c>
      <c r="T10" s="120"/>
      <c r="U10" s="120">
        <f>CEILING(S10*1.08,500)</f>
        <v>143000</v>
      </c>
      <c r="V10" s="120"/>
      <c r="W10" s="120">
        <f>CEILING(U10*1.08,500)</f>
        <v>154500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="2" customFormat="1" ht="12.75">
      <c r="A16" s="2" t="s">
        <v>111</v>
      </c>
    </row>
    <row r="17" s="2" customFormat="1" ht="12.75"/>
    <row r="18" spans="1:21" s="2" customFormat="1" ht="25.5" customHeight="1">
      <c r="A18" s="130" t="s">
        <v>117</v>
      </c>
      <c r="B18" s="130"/>
      <c r="C18" s="130"/>
      <c r="E18" s="130" t="s">
        <v>116</v>
      </c>
      <c r="F18" s="130"/>
      <c r="H18" s="161" t="s">
        <v>118</v>
      </c>
      <c r="I18" s="161"/>
      <c r="J18" s="48"/>
      <c r="K18" s="161" t="s">
        <v>119</v>
      </c>
      <c r="L18" s="161"/>
      <c r="N18" s="161" t="s">
        <v>156</v>
      </c>
      <c r="O18" s="161"/>
      <c r="P18" s="48"/>
      <c r="S18" s="48"/>
      <c r="T18" s="48"/>
      <c r="U18" s="48"/>
    </row>
    <row r="19" spans="1:21" s="2" customFormat="1" ht="12.75">
      <c r="A19" s="115" t="s">
        <v>112</v>
      </c>
      <c r="B19" s="115"/>
      <c r="C19" s="115"/>
      <c r="E19" s="159">
        <v>1</v>
      </c>
      <c r="F19" s="159"/>
      <c r="H19" s="160">
        <v>3500</v>
      </c>
      <c r="I19" s="160"/>
      <c r="J19" s="49"/>
      <c r="K19" s="160">
        <f>SUM(E19*H19)</f>
        <v>3500</v>
      </c>
      <c r="L19" s="160"/>
      <c r="N19" s="160">
        <f>SUM(K19*12)</f>
        <v>42000</v>
      </c>
      <c r="O19" s="160"/>
      <c r="P19" s="49"/>
      <c r="Q19" s="36"/>
      <c r="S19" s="49"/>
      <c r="T19" s="49"/>
      <c r="U19" s="49"/>
    </row>
    <row r="20" spans="1:21" s="2" customFormat="1" ht="12.75">
      <c r="A20" s="115" t="s">
        <v>113</v>
      </c>
      <c r="B20" s="115"/>
      <c r="C20" s="115"/>
      <c r="E20" s="159">
        <v>1</v>
      </c>
      <c r="F20" s="159"/>
      <c r="H20" s="160">
        <v>3000</v>
      </c>
      <c r="I20" s="160"/>
      <c r="J20" s="49"/>
      <c r="K20" s="160">
        <f>SUM(E20*H20)</f>
        <v>3000</v>
      </c>
      <c r="L20" s="160"/>
      <c r="N20" s="160">
        <f>SUM(K20*12)</f>
        <v>36000</v>
      </c>
      <c r="O20" s="160"/>
      <c r="P20" s="49"/>
      <c r="Q20" s="36"/>
      <c r="S20" s="49"/>
      <c r="T20" s="49"/>
      <c r="U20" s="49"/>
    </row>
    <row r="21" spans="1:21" s="2" customFormat="1" ht="12.75">
      <c r="A21" s="115" t="s">
        <v>114</v>
      </c>
      <c r="B21" s="115"/>
      <c r="C21" s="115"/>
      <c r="E21" s="159">
        <v>1</v>
      </c>
      <c r="F21" s="159"/>
      <c r="H21" s="160">
        <v>2500</v>
      </c>
      <c r="I21" s="160"/>
      <c r="J21" s="49"/>
      <c r="K21" s="160">
        <f>SUM(E21*H21)</f>
        <v>2500</v>
      </c>
      <c r="L21" s="160"/>
      <c r="N21" s="160">
        <f>SUM(K21*12)</f>
        <v>30000</v>
      </c>
      <c r="O21" s="160"/>
      <c r="P21" s="49"/>
      <c r="Q21" s="36"/>
      <c r="S21" s="49"/>
      <c r="T21" s="49"/>
      <c r="U21" s="49"/>
    </row>
    <row r="22" spans="1:21" s="2" customFormat="1" ht="12.75">
      <c r="A22" s="115" t="s">
        <v>115</v>
      </c>
      <c r="B22" s="115"/>
      <c r="C22" s="115"/>
      <c r="E22" s="159">
        <v>1</v>
      </c>
      <c r="F22" s="159"/>
      <c r="H22" s="160">
        <v>2000</v>
      </c>
      <c r="I22" s="160"/>
      <c r="J22" s="49"/>
      <c r="K22" s="160">
        <f>SUM(E22*H22)</f>
        <v>2000</v>
      </c>
      <c r="L22" s="160"/>
      <c r="N22" s="160">
        <f>SUM(K22*12)</f>
        <v>24000</v>
      </c>
      <c r="O22" s="160"/>
      <c r="P22" s="49"/>
      <c r="Q22" s="36"/>
      <c r="S22" s="49"/>
      <c r="T22" s="49"/>
      <c r="U22" s="49"/>
    </row>
    <row r="23" s="2" customFormat="1" ht="12.75"/>
    <row r="24" s="2" customFormat="1" ht="12.75"/>
    <row r="25" spans="9:15" s="2" customFormat="1" ht="12.75">
      <c r="I25" s="130" t="s">
        <v>110</v>
      </c>
      <c r="J25" s="130"/>
      <c r="K25" s="130"/>
      <c r="N25" s="160">
        <f>SUM(N19:O24)</f>
        <v>132000</v>
      </c>
      <c r="O25" s="160"/>
    </row>
    <row r="26" s="2" customFormat="1" ht="12.75"/>
    <row r="27" spans="10:21" s="2" customFormat="1" ht="12.75">
      <c r="J27" s="48"/>
      <c r="K27" s="48"/>
      <c r="L27" s="48"/>
      <c r="M27" s="49"/>
      <c r="N27" s="49"/>
      <c r="O27" s="49"/>
      <c r="P27" s="49"/>
      <c r="Q27" s="36"/>
      <c r="R27" s="49"/>
      <c r="S27" s="49"/>
      <c r="T27" s="49"/>
      <c r="U27" s="49"/>
    </row>
    <row r="28" s="2" customFormat="1" ht="12.75">
      <c r="B28" s="50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47">
    <mergeCell ref="H22:I22"/>
    <mergeCell ref="I25:K25"/>
    <mergeCell ref="N25:O25"/>
    <mergeCell ref="A20:C20"/>
    <mergeCell ref="A21:C21"/>
    <mergeCell ref="K20:L20"/>
    <mergeCell ref="K21:L21"/>
    <mergeCell ref="K22:L22"/>
    <mergeCell ref="N22:O22"/>
    <mergeCell ref="A22:C22"/>
    <mergeCell ref="H18:I18"/>
    <mergeCell ref="H19:I19"/>
    <mergeCell ref="H20:I20"/>
    <mergeCell ref="H21:I21"/>
    <mergeCell ref="E18:F18"/>
    <mergeCell ref="E19:F19"/>
    <mergeCell ref="E20:F20"/>
    <mergeCell ref="E21:F21"/>
    <mergeCell ref="E22:F22"/>
    <mergeCell ref="A18:C18"/>
    <mergeCell ref="A19:C19"/>
    <mergeCell ref="U9:V9"/>
    <mergeCell ref="N20:O20"/>
    <mergeCell ref="N21:O21"/>
    <mergeCell ref="K18:L18"/>
    <mergeCell ref="K19:L19"/>
    <mergeCell ref="N18:O18"/>
    <mergeCell ref="N19:O19"/>
    <mergeCell ref="S7:X8"/>
    <mergeCell ref="W9:X9"/>
    <mergeCell ref="U6:V6"/>
    <mergeCell ref="W6:X6"/>
    <mergeCell ref="A5:C5"/>
    <mergeCell ref="A3:T3"/>
    <mergeCell ref="E5:Q5"/>
    <mergeCell ref="S6:T6"/>
    <mergeCell ref="S9:T9"/>
    <mergeCell ref="N10:R10"/>
    <mergeCell ref="U10:V10"/>
    <mergeCell ref="S10:T10"/>
    <mergeCell ref="W10:X10"/>
    <mergeCell ref="A13:G13"/>
    <mergeCell ref="A7:D8"/>
    <mergeCell ref="E7:H8"/>
    <mergeCell ref="J7:M8"/>
    <mergeCell ref="I7:I8"/>
    <mergeCell ref="N7:R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41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2</v>
      </c>
      <c r="L10" s="45">
        <v>4</v>
      </c>
      <c r="M10" s="44">
        <v>4</v>
      </c>
      <c r="N10" s="116" t="s">
        <v>250</v>
      </c>
      <c r="O10" s="116"/>
      <c r="P10" s="116"/>
      <c r="Q10" s="116"/>
      <c r="R10" s="116"/>
      <c r="S10" s="120">
        <f>CEILING(G23,500)</f>
        <v>36000</v>
      </c>
      <c r="T10" s="120"/>
      <c r="U10" s="120">
        <f>CEILING(S10*1.08,500)</f>
        <v>39000</v>
      </c>
      <c r="V10" s="120"/>
      <c r="W10" s="120">
        <f>CEILING(U10*1.08,500)</f>
        <v>42500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="2" customFormat="1" ht="12.75">
      <c r="A16" s="2" t="s">
        <v>251</v>
      </c>
    </row>
    <row r="17" s="2" customFormat="1" ht="12.75"/>
    <row r="18" s="2" customFormat="1" ht="12.75"/>
    <row r="19" spans="2:21" s="2" customFormat="1" ht="12.75">
      <c r="B19" s="140" t="s">
        <v>188</v>
      </c>
      <c r="C19" s="140"/>
      <c r="D19" s="140"/>
      <c r="E19" s="140"/>
      <c r="F19" s="140"/>
      <c r="G19" s="140"/>
      <c r="J19" s="48"/>
      <c r="K19" s="48"/>
      <c r="L19" s="48"/>
      <c r="M19" s="49"/>
      <c r="N19" s="49"/>
      <c r="O19" s="49"/>
      <c r="P19" s="49"/>
      <c r="Q19" s="36"/>
      <c r="R19" s="49"/>
      <c r="S19" s="49"/>
      <c r="T19" s="49"/>
      <c r="U19" s="49"/>
    </row>
    <row r="20" spans="2:9" s="2" customFormat="1" ht="12.75">
      <c r="B20" s="52"/>
      <c r="C20" s="52"/>
      <c r="D20" s="52"/>
      <c r="G20" s="48"/>
      <c r="H20" s="48"/>
      <c r="I20" s="48"/>
    </row>
    <row r="21" spans="3:9" s="2" customFormat="1" ht="12.75">
      <c r="C21" s="141" t="s">
        <v>125</v>
      </c>
      <c r="D21" s="141"/>
      <c r="E21" s="141"/>
      <c r="G21" s="141" t="s">
        <v>126</v>
      </c>
      <c r="H21" s="141"/>
      <c r="I21" s="141"/>
    </row>
    <row r="22" s="2" customFormat="1" ht="12.75"/>
    <row r="23" spans="3:9" s="2" customFormat="1" ht="12.75">
      <c r="C23" s="144">
        <v>3000</v>
      </c>
      <c r="D23" s="144"/>
      <c r="E23" s="144"/>
      <c r="G23" s="144">
        <f>SUM(C23*12)</f>
        <v>36000</v>
      </c>
      <c r="H23" s="144"/>
      <c r="I23" s="144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</sheetData>
  <sheetProtection/>
  <mergeCells count="25">
    <mergeCell ref="B19:G19"/>
    <mergeCell ref="C21:E21"/>
    <mergeCell ref="G21:I21"/>
    <mergeCell ref="C23:E23"/>
    <mergeCell ref="G23:I23"/>
    <mergeCell ref="N10:R10"/>
    <mergeCell ref="S10:T10"/>
    <mergeCell ref="U10:V10"/>
    <mergeCell ref="W10:X10"/>
    <mergeCell ref="A13:G13"/>
    <mergeCell ref="A7:D8"/>
    <mergeCell ref="E7:H8"/>
    <mergeCell ref="I7:I8"/>
    <mergeCell ref="J7:M8"/>
    <mergeCell ref="N7:R9"/>
    <mergeCell ref="S7:X8"/>
    <mergeCell ref="S9:T9"/>
    <mergeCell ref="U9:V9"/>
    <mergeCell ref="W9:X9"/>
    <mergeCell ref="A3:T3"/>
    <mergeCell ref="A5:C5"/>
    <mergeCell ref="E5:Q5"/>
    <mergeCell ref="S6:T6"/>
    <mergeCell ref="U6:V6"/>
    <mergeCell ref="W6:X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2"/>
  <sheetViews>
    <sheetView zoomScalePageLayoutView="0" workbookViewId="0" topLeftCell="A1">
      <selection activeCell="M19" sqref="M19:N19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6" width="4.7109375" style="0" customWidth="1"/>
    <col min="17" max="17" width="6.421875" style="0" customWidth="1"/>
    <col min="18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41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45">
        <f>SUM('KURUMSAL KOD'!F9)</f>
        <v>4</v>
      </c>
      <c r="G10" s="45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4</v>
      </c>
      <c r="L10" s="45">
        <v>1</v>
      </c>
      <c r="M10" s="44">
        <v>4</v>
      </c>
      <c r="N10" s="116" t="s">
        <v>223</v>
      </c>
      <c r="O10" s="116"/>
      <c r="P10" s="116"/>
      <c r="Q10" s="116"/>
      <c r="R10" s="116"/>
      <c r="S10" s="120">
        <f>CEILING(S22,500)</f>
        <v>70000</v>
      </c>
      <c r="T10" s="120"/>
      <c r="U10" s="120">
        <f>CEILING(S10*1.08,500)</f>
        <v>76000</v>
      </c>
      <c r="V10" s="120"/>
      <c r="W10" s="120">
        <f>CEILING(U10*1.08,500)</f>
        <v>82500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1:21" s="2" customFormat="1" ht="15">
      <c r="A15" s="77" t="s">
        <v>167</v>
      </c>
      <c r="C15" s="162">
        <v>0.096058</v>
      </c>
      <c r="D15" s="162"/>
      <c r="M15" s="130"/>
      <c r="N15" s="130"/>
      <c r="O15" s="130"/>
      <c r="P15" s="130"/>
      <c r="R15" s="156"/>
      <c r="S15" s="156"/>
      <c r="T15" s="156"/>
      <c r="U15" s="156"/>
    </row>
    <row r="16" spans="1:21" s="2" customFormat="1" ht="15">
      <c r="A16" s="77"/>
      <c r="C16" s="82"/>
      <c r="D16" s="82"/>
      <c r="M16" s="38"/>
      <c r="N16" s="38"/>
      <c r="O16" s="38"/>
      <c r="P16" s="38"/>
      <c r="R16" s="43"/>
      <c r="S16" s="43"/>
      <c r="T16" s="43"/>
      <c r="U16" s="43"/>
    </row>
    <row r="17" spans="1:8" s="2" customFormat="1" ht="15.75">
      <c r="A17" s="157" t="s">
        <v>201</v>
      </c>
      <c r="B17" s="157"/>
      <c r="C17" s="157"/>
      <c r="D17" s="157"/>
      <c r="E17" s="157"/>
      <c r="F17" s="157"/>
      <c r="G17" s="157"/>
      <c r="H17" s="157"/>
    </row>
    <row r="18" spans="1:20" s="2" customFormat="1" ht="22.5" customHeight="1">
      <c r="A18" s="145" t="s">
        <v>117</v>
      </c>
      <c r="B18" s="145"/>
      <c r="C18" s="145"/>
      <c r="D18" s="145"/>
      <c r="F18" s="153"/>
      <c r="G18" s="153"/>
      <c r="H18" s="51"/>
      <c r="I18" s="53" t="s">
        <v>116</v>
      </c>
      <c r="J18" s="51"/>
      <c r="K18" s="153" t="s">
        <v>165</v>
      </c>
      <c r="L18" s="153"/>
      <c r="M18" s="153" t="s">
        <v>166</v>
      </c>
      <c r="N18" s="153"/>
      <c r="P18" s="153" t="s">
        <v>191</v>
      </c>
      <c r="Q18" s="153"/>
      <c r="S18" s="153" t="s">
        <v>126</v>
      </c>
      <c r="T18" s="153"/>
    </row>
    <row r="19" spans="1:20" s="2" customFormat="1" ht="12.75">
      <c r="A19" s="149" t="s">
        <v>224</v>
      </c>
      <c r="B19" s="149"/>
      <c r="C19" s="149"/>
      <c r="D19" s="149"/>
      <c r="F19" s="145"/>
      <c r="G19" s="145"/>
      <c r="I19" s="81">
        <v>3</v>
      </c>
      <c r="J19" s="52"/>
      <c r="K19" s="52">
        <v>25</v>
      </c>
      <c r="M19" s="150">
        <v>29</v>
      </c>
      <c r="N19" s="150"/>
      <c r="P19" s="150">
        <f>SUM(I19*K19*M19)</f>
        <v>2175</v>
      </c>
      <c r="Q19" s="150"/>
      <c r="S19" s="163">
        <f>SUM(P19*32)</f>
        <v>69600</v>
      </c>
      <c r="T19" s="163"/>
    </row>
    <row r="20" spans="1:20" s="2" customFormat="1" ht="12.75">
      <c r="A20" s="145"/>
      <c r="B20" s="145"/>
      <c r="C20" s="145"/>
      <c r="I20" s="52"/>
      <c r="S20" s="37"/>
      <c r="T20" s="37"/>
    </row>
    <row r="21" spans="19:20" s="2" customFormat="1" ht="12.75">
      <c r="S21" s="37"/>
      <c r="T21" s="37"/>
    </row>
    <row r="22" spans="15:20" s="2" customFormat="1" ht="12.75">
      <c r="O22" s="130" t="s">
        <v>110</v>
      </c>
      <c r="P22" s="130"/>
      <c r="Q22" s="130"/>
      <c r="R22" s="130"/>
      <c r="S22" s="144">
        <f>SUM(S19:T21)</f>
        <v>69600</v>
      </c>
      <c r="T22" s="144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</sheetData>
  <sheetProtection/>
  <mergeCells count="38">
    <mergeCell ref="S19:T19"/>
    <mergeCell ref="A20:C20"/>
    <mergeCell ref="O22:R22"/>
    <mergeCell ref="S22:T22"/>
    <mergeCell ref="A19:D19"/>
    <mergeCell ref="F19:G19"/>
    <mergeCell ref="M19:N19"/>
    <mergeCell ref="P19:Q19"/>
    <mergeCell ref="M18:N18"/>
    <mergeCell ref="C15:D15"/>
    <mergeCell ref="M15:P15"/>
    <mergeCell ref="R15:U15"/>
    <mergeCell ref="A17:H17"/>
    <mergeCell ref="P18:Q18"/>
    <mergeCell ref="S18:T18"/>
    <mergeCell ref="A18:D18"/>
    <mergeCell ref="F18:G18"/>
    <mergeCell ref="K18:L18"/>
    <mergeCell ref="A13:G13"/>
    <mergeCell ref="U10:V10"/>
    <mergeCell ref="S10:T10"/>
    <mergeCell ref="N10:R10"/>
    <mergeCell ref="W6:X6"/>
    <mergeCell ref="A5:C5"/>
    <mergeCell ref="A7:D8"/>
    <mergeCell ref="E7:H8"/>
    <mergeCell ref="J7:M8"/>
    <mergeCell ref="I7:I8"/>
    <mergeCell ref="U9:V9"/>
    <mergeCell ref="W10:X10"/>
    <mergeCell ref="A3:T3"/>
    <mergeCell ref="E5:Q5"/>
    <mergeCell ref="S6:T6"/>
    <mergeCell ref="S9:T9"/>
    <mergeCell ref="N7:R9"/>
    <mergeCell ref="S7:X8"/>
    <mergeCell ref="W9:X9"/>
    <mergeCell ref="U6:V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zoomScalePageLayoutView="0" workbookViewId="0" topLeftCell="E10">
      <selection activeCell="K21" sqref="K21:L21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41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4</v>
      </c>
      <c r="L10" s="45">
        <v>1</v>
      </c>
      <c r="M10" s="44">
        <v>6</v>
      </c>
      <c r="N10" s="116" t="s">
        <v>271</v>
      </c>
      <c r="O10" s="116"/>
      <c r="P10" s="116"/>
      <c r="Q10" s="116"/>
      <c r="R10" s="116"/>
      <c r="S10" s="120">
        <f>CEILING(P27,500)</f>
        <v>1000</v>
      </c>
      <c r="T10" s="120"/>
      <c r="U10" s="120">
        <f>CEILING(S10*1.08,500)</f>
        <v>1500</v>
      </c>
      <c r="V10" s="120"/>
      <c r="W10" s="120">
        <f>CEILING(U10*1.08,500)</f>
        <v>2000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1:13" s="2" customFormat="1" ht="12.75">
      <c r="A15" s="149" t="s">
        <v>211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16" s="2" customFormat="1" ht="12.75"/>
    <row r="17" spans="1:21" s="2" customFormat="1" ht="15">
      <c r="A17" s="77" t="s">
        <v>167</v>
      </c>
      <c r="C17" s="162">
        <v>0.096058</v>
      </c>
      <c r="D17" s="162"/>
      <c r="M17" s="130"/>
      <c r="N17" s="130"/>
      <c r="O17" s="130"/>
      <c r="P17" s="130"/>
      <c r="R17" s="156"/>
      <c r="S17" s="156"/>
      <c r="T17" s="156"/>
      <c r="U17" s="156"/>
    </row>
    <row r="18" spans="1:21" s="2" customFormat="1" ht="15">
      <c r="A18" s="77"/>
      <c r="C18" s="82"/>
      <c r="D18" s="82"/>
      <c r="M18" s="38"/>
      <c r="N18" s="38"/>
      <c r="O18" s="38"/>
      <c r="P18" s="38"/>
      <c r="R18" s="43"/>
      <c r="S18" s="43"/>
      <c r="T18" s="43"/>
      <c r="U18" s="43"/>
    </row>
    <row r="19" spans="1:8" s="2" customFormat="1" ht="15.75">
      <c r="A19" s="157" t="s">
        <v>201</v>
      </c>
      <c r="B19" s="157"/>
      <c r="C19" s="157"/>
      <c r="D19" s="157"/>
      <c r="E19" s="157"/>
      <c r="F19" s="157"/>
      <c r="G19" s="157"/>
      <c r="H19" s="157"/>
    </row>
    <row r="20" spans="1:18" s="2" customFormat="1" ht="45" customHeight="1">
      <c r="A20" s="145" t="s">
        <v>117</v>
      </c>
      <c r="B20" s="145"/>
      <c r="C20" s="145"/>
      <c r="D20" s="145"/>
      <c r="F20" s="153" t="s">
        <v>164</v>
      </c>
      <c r="G20" s="153"/>
      <c r="H20" s="51"/>
      <c r="I20" s="53" t="s">
        <v>116</v>
      </c>
      <c r="J20" s="51"/>
      <c r="K20" s="153" t="s">
        <v>281</v>
      </c>
      <c r="L20" s="153"/>
      <c r="M20" s="153" t="s">
        <v>166</v>
      </c>
      <c r="N20" s="153"/>
      <c r="P20" s="153" t="s">
        <v>126</v>
      </c>
      <c r="Q20" s="153"/>
      <c r="R20" s="153"/>
    </row>
    <row r="21" spans="1:18" s="2" customFormat="1" ht="12.75">
      <c r="A21" s="149" t="s">
        <v>160</v>
      </c>
      <c r="B21" s="149"/>
      <c r="C21" s="149"/>
      <c r="D21" s="149"/>
      <c r="F21" s="145">
        <v>300</v>
      </c>
      <c r="G21" s="145"/>
      <c r="I21" s="81">
        <v>2</v>
      </c>
      <c r="J21" s="52"/>
      <c r="K21" s="145">
        <v>10</v>
      </c>
      <c r="L21" s="145"/>
      <c r="M21" s="150">
        <f>SUM($C$17*F21)</f>
        <v>28.817400000000003</v>
      </c>
      <c r="N21" s="150"/>
      <c r="P21" s="150">
        <f>+K21*M21</f>
        <v>288.17400000000004</v>
      </c>
      <c r="Q21" s="150"/>
      <c r="R21" s="150"/>
    </row>
    <row r="22" spans="1:18" s="2" customFormat="1" ht="12.75">
      <c r="A22" s="149" t="s">
        <v>161</v>
      </c>
      <c r="B22" s="149"/>
      <c r="C22" s="149"/>
      <c r="D22" s="149"/>
      <c r="F22" s="145">
        <v>250</v>
      </c>
      <c r="G22" s="145"/>
      <c r="I22" s="81">
        <v>2</v>
      </c>
      <c r="J22" s="52"/>
      <c r="K22" s="145">
        <v>10</v>
      </c>
      <c r="L22" s="145"/>
      <c r="M22" s="150">
        <f>SUM($C$17*F22)</f>
        <v>24.0145</v>
      </c>
      <c r="N22" s="150"/>
      <c r="P22" s="150">
        <f>+K22*M22</f>
        <v>240.145</v>
      </c>
      <c r="Q22" s="150"/>
      <c r="R22" s="150"/>
    </row>
    <row r="23" spans="1:18" s="2" customFormat="1" ht="12.75">
      <c r="A23" s="149" t="s">
        <v>162</v>
      </c>
      <c r="B23" s="149"/>
      <c r="C23" s="149"/>
      <c r="D23" s="149"/>
      <c r="F23" s="145">
        <v>200</v>
      </c>
      <c r="G23" s="145"/>
      <c r="I23" s="81">
        <v>2</v>
      </c>
      <c r="J23" s="52"/>
      <c r="K23" s="145">
        <v>10</v>
      </c>
      <c r="L23" s="145"/>
      <c r="M23" s="150">
        <f>SUM($C$17*F23)</f>
        <v>19.2116</v>
      </c>
      <c r="N23" s="150"/>
      <c r="P23" s="150">
        <f>+K23*M23</f>
        <v>192.116</v>
      </c>
      <c r="Q23" s="150"/>
      <c r="R23" s="150"/>
    </row>
    <row r="24" spans="1:18" s="2" customFormat="1" ht="12.75">
      <c r="A24" s="149" t="s">
        <v>163</v>
      </c>
      <c r="B24" s="149"/>
      <c r="C24" s="149"/>
      <c r="D24" s="149"/>
      <c r="F24" s="145">
        <v>160</v>
      </c>
      <c r="G24" s="145"/>
      <c r="I24" s="81">
        <v>2</v>
      </c>
      <c r="J24" s="52"/>
      <c r="K24" s="145">
        <v>10</v>
      </c>
      <c r="L24" s="145"/>
      <c r="M24" s="150">
        <f>SUM($C$17*F24)</f>
        <v>15.36928</v>
      </c>
      <c r="N24" s="150"/>
      <c r="P24" s="150">
        <f>+K24*M24</f>
        <v>153.6928</v>
      </c>
      <c r="Q24" s="150"/>
      <c r="R24" s="150"/>
    </row>
    <row r="25" spans="1:18" s="2" customFormat="1" ht="12.75">
      <c r="A25" s="145"/>
      <c r="B25" s="145"/>
      <c r="C25" s="145"/>
      <c r="I25" s="52"/>
      <c r="P25" s="150"/>
      <c r="Q25" s="150"/>
      <c r="R25" s="150"/>
    </row>
    <row r="26" spans="16:18" s="2" customFormat="1" ht="12.75">
      <c r="P26" s="150"/>
      <c r="Q26" s="150"/>
      <c r="R26" s="150"/>
    </row>
    <row r="27" spans="11:18" s="2" customFormat="1" ht="12.75">
      <c r="K27" s="130" t="s">
        <v>110</v>
      </c>
      <c r="L27" s="130"/>
      <c r="M27" s="130"/>
      <c r="N27" s="130"/>
      <c r="P27" s="150">
        <f>SUM(P21:Q26)</f>
        <v>874.1278000000001</v>
      </c>
      <c r="Q27" s="150"/>
      <c r="R27" s="150"/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</sheetData>
  <sheetProtection/>
  <mergeCells count="55">
    <mergeCell ref="P20:R20"/>
    <mergeCell ref="P21:R21"/>
    <mergeCell ref="P22:R22"/>
    <mergeCell ref="P23:R23"/>
    <mergeCell ref="P24:R24"/>
    <mergeCell ref="P25:R25"/>
    <mergeCell ref="A25:C25"/>
    <mergeCell ref="K27:N27"/>
    <mergeCell ref="A24:D24"/>
    <mergeCell ref="F24:G24"/>
    <mergeCell ref="M24:N24"/>
    <mergeCell ref="P26:R26"/>
    <mergeCell ref="P27:R27"/>
    <mergeCell ref="K24:L24"/>
    <mergeCell ref="A22:D22"/>
    <mergeCell ref="F22:G22"/>
    <mergeCell ref="M22:N22"/>
    <mergeCell ref="A23:D23"/>
    <mergeCell ref="F23:G23"/>
    <mergeCell ref="M23:N23"/>
    <mergeCell ref="K22:L22"/>
    <mergeCell ref="K23:L23"/>
    <mergeCell ref="A20:D20"/>
    <mergeCell ref="F20:G20"/>
    <mergeCell ref="K20:L20"/>
    <mergeCell ref="A21:D21"/>
    <mergeCell ref="F21:G21"/>
    <mergeCell ref="M21:N21"/>
    <mergeCell ref="M20:N20"/>
    <mergeCell ref="C17:D17"/>
    <mergeCell ref="M17:P17"/>
    <mergeCell ref="R17:U17"/>
    <mergeCell ref="A19:H19"/>
    <mergeCell ref="W10:X10"/>
    <mergeCell ref="A13:G13"/>
    <mergeCell ref="N10:R10"/>
    <mergeCell ref="A15:M15"/>
    <mergeCell ref="U10:V10"/>
    <mergeCell ref="S10:T10"/>
    <mergeCell ref="I7:I8"/>
    <mergeCell ref="N7:R9"/>
    <mergeCell ref="S7:X8"/>
    <mergeCell ref="S9:T9"/>
    <mergeCell ref="W6:X6"/>
    <mergeCell ref="U9:V9"/>
    <mergeCell ref="A3:T3"/>
    <mergeCell ref="E5:Q5"/>
    <mergeCell ref="S6:T6"/>
    <mergeCell ref="A5:C5"/>
    <mergeCell ref="W9:X9"/>
    <mergeCell ref="K21:L21"/>
    <mergeCell ref="U6:V6"/>
    <mergeCell ref="A7:D8"/>
    <mergeCell ref="E7:H8"/>
    <mergeCell ref="J7:M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9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2</v>
      </c>
      <c r="K10" s="45">
        <v>1</v>
      </c>
      <c r="L10" s="45">
        <v>6</v>
      </c>
      <c r="M10" s="44">
        <v>1</v>
      </c>
      <c r="N10" s="116" t="s">
        <v>189</v>
      </c>
      <c r="O10" s="116"/>
      <c r="P10" s="116"/>
      <c r="Q10" s="116"/>
      <c r="R10" s="116"/>
      <c r="S10" s="120">
        <f>CEILING(G20,500)</f>
        <v>186000</v>
      </c>
      <c r="T10" s="120"/>
      <c r="U10" s="120">
        <f>CEILING(S10*1.08,500)</f>
        <v>201000</v>
      </c>
      <c r="V10" s="120"/>
      <c r="W10" s="120">
        <f>CEILING(U10*1.08,500)</f>
        <v>217500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9" s="2" customFormat="1" ht="12.75">
      <c r="B16" s="140" t="s">
        <v>190</v>
      </c>
      <c r="C16" s="140"/>
      <c r="D16" s="140"/>
      <c r="E16" s="140"/>
      <c r="F16" s="140"/>
      <c r="G16" s="140"/>
      <c r="H16" s="140"/>
      <c r="I16" s="140"/>
    </row>
    <row r="17" spans="2:21" s="2" customFormat="1" ht="15">
      <c r="B17" s="52"/>
      <c r="C17" s="52"/>
      <c r="D17" s="52"/>
      <c r="G17" s="48"/>
      <c r="H17" s="48"/>
      <c r="I17" s="48"/>
      <c r="M17" s="48"/>
      <c r="N17" s="48"/>
      <c r="O17" s="48"/>
      <c r="P17" s="48"/>
      <c r="R17" s="60"/>
      <c r="S17" s="60"/>
      <c r="T17" s="60"/>
      <c r="U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15500</v>
      </c>
      <c r="D20" s="144"/>
      <c r="E20" s="144"/>
      <c r="G20" s="144">
        <f>SUM(C20*12)</f>
        <v>186000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5">
    <mergeCell ref="W6:X6"/>
    <mergeCell ref="N7:R9"/>
    <mergeCell ref="S7:X8"/>
    <mergeCell ref="S9:T9"/>
    <mergeCell ref="U9:V9"/>
    <mergeCell ref="W9:X9"/>
    <mergeCell ref="W10:X10"/>
    <mergeCell ref="A3:T3"/>
    <mergeCell ref="E5:Q5"/>
    <mergeCell ref="S6:T6"/>
    <mergeCell ref="U6:V6"/>
    <mergeCell ref="A5:C5"/>
    <mergeCell ref="A7:D8"/>
    <mergeCell ref="E7:H8"/>
    <mergeCell ref="J7:M8"/>
    <mergeCell ref="I7:I8"/>
    <mergeCell ref="C20:E20"/>
    <mergeCell ref="G20:I20"/>
    <mergeCell ref="B16:I16"/>
    <mergeCell ref="N10:R10"/>
    <mergeCell ref="S10:T10"/>
    <mergeCell ref="U10:V10"/>
    <mergeCell ref="A13:G13"/>
    <mergeCell ref="C18:E18"/>
    <mergeCell ref="G18:I1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9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2</v>
      </c>
      <c r="K10" s="45">
        <v>1</v>
      </c>
      <c r="L10" s="45">
        <v>6</v>
      </c>
      <c r="M10" s="44">
        <v>2</v>
      </c>
      <c r="N10" s="116" t="s">
        <v>219</v>
      </c>
      <c r="O10" s="116"/>
      <c r="P10" s="116"/>
      <c r="Q10" s="116"/>
      <c r="R10" s="116"/>
      <c r="S10" s="120">
        <f>CEILING(G20,500)</f>
        <v>300000</v>
      </c>
      <c r="T10" s="120"/>
      <c r="U10" s="120">
        <f>CEILING(S10*1.08,500)</f>
        <v>324000</v>
      </c>
      <c r="V10" s="120"/>
      <c r="W10" s="120">
        <f>CEILING(U10*1.08,500)</f>
        <v>350000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9" s="2" customFormat="1" ht="12.75">
      <c r="B16" s="140" t="s">
        <v>220</v>
      </c>
      <c r="C16" s="140"/>
      <c r="D16" s="140"/>
      <c r="E16" s="140"/>
      <c r="F16" s="140"/>
      <c r="G16" s="140"/>
      <c r="H16" s="140"/>
      <c r="I16" s="140"/>
    </row>
    <row r="17" spans="2:21" s="2" customFormat="1" ht="15">
      <c r="B17" s="52"/>
      <c r="C17" s="52"/>
      <c r="D17" s="52"/>
      <c r="G17" s="48"/>
      <c r="H17" s="48"/>
      <c r="I17" s="48"/>
      <c r="M17" s="48"/>
      <c r="N17" s="48"/>
      <c r="O17" s="48"/>
      <c r="P17" s="48"/>
      <c r="R17" s="60"/>
      <c r="S17" s="60"/>
      <c r="T17" s="60"/>
      <c r="U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25000</v>
      </c>
      <c r="D20" s="144"/>
      <c r="E20" s="144"/>
      <c r="G20" s="144">
        <f>SUM(C20*12)</f>
        <v>300000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5">
    <mergeCell ref="C18:E18"/>
    <mergeCell ref="G18:I18"/>
    <mergeCell ref="C20:E20"/>
    <mergeCell ref="G20:I20"/>
    <mergeCell ref="B16:I16"/>
    <mergeCell ref="N10:R10"/>
    <mergeCell ref="S10:T10"/>
    <mergeCell ref="U10:V10"/>
    <mergeCell ref="A13:G13"/>
    <mergeCell ref="W10:X10"/>
    <mergeCell ref="A3:T3"/>
    <mergeCell ref="E5:Q5"/>
    <mergeCell ref="S6:T6"/>
    <mergeCell ref="U6:V6"/>
    <mergeCell ref="A5:C5"/>
    <mergeCell ref="A7:D8"/>
    <mergeCell ref="E7:H8"/>
    <mergeCell ref="J7:M8"/>
    <mergeCell ref="I7:I8"/>
    <mergeCell ref="W6:X6"/>
    <mergeCell ref="N7:R9"/>
    <mergeCell ref="S7:X8"/>
    <mergeCell ref="S9:T9"/>
    <mergeCell ref="U9:V9"/>
    <mergeCell ref="W9:X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9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2</v>
      </c>
      <c r="K10" s="45">
        <v>2</v>
      </c>
      <c r="L10" s="45">
        <v>6</v>
      </c>
      <c r="M10" s="44">
        <v>1</v>
      </c>
      <c r="N10" s="116" t="s">
        <v>189</v>
      </c>
      <c r="O10" s="116"/>
      <c r="P10" s="116"/>
      <c r="Q10" s="116"/>
      <c r="R10" s="116"/>
      <c r="S10" s="120">
        <f>CEILING(G20,500)</f>
        <v>300000</v>
      </c>
      <c r="T10" s="120"/>
      <c r="U10" s="120">
        <f>CEILING(S10*1.08,500)</f>
        <v>324000</v>
      </c>
      <c r="V10" s="120"/>
      <c r="W10" s="120">
        <f>CEILING(U10*1.08,500)</f>
        <v>350000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10" s="2" customFormat="1" ht="12.75">
      <c r="B15" s="140" t="s">
        <v>192</v>
      </c>
      <c r="C15" s="140"/>
      <c r="D15" s="140"/>
      <c r="E15" s="140"/>
      <c r="F15" s="140"/>
      <c r="G15" s="140"/>
      <c r="H15" s="140"/>
      <c r="I15" s="140"/>
      <c r="J15" s="140"/>
    </row>
    <row r="16" spans="2:9" s="2" customFormat="1" ht="12.75">
      <c r="B16" s="140" t="s">
        <v>190</v>
      </c>
      <c r="C16" s="140"/>
      <c r="D16" s="140"/>
      <c r="E16" s="140"/>
      <c r="F16" s="140"/>
      <c r="G16" s="140"/>
      <c r="H16" s="140"/>
      <c r="I16" s="140"/>
    </row>
    <row r="17" spans="2:21" s="2" customFormat="1" ht="15">
      <c r="B17" s="52"/>
      <c r="C17" s="52"/>
      <c r="D17" s="52"/>
      <c r="G17" s="48"/>
      <c r="H17" s="48"/>
      <c r="I17" s="48"/>
      <c r="M17" s="48"/>
      <c r="N17" s="48"/>
      <c r="O17" s="48"/>
      <c r="P17" s="48"/>
      <c r="R17" s="60"/>
      <c r="S17" s="60"/>
      <c r="T17" s="60"/>
      <c r="U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25000</v>
      </c>
      <c r="D20" s="144"/>
      <c r="E20" s="144"/>
      <c r="G20" s="144">
        <f>SUM(C20*12)</f>
        <v>300000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6">
    <mergeCell ref="C18:E18"/>
    <mergeCell ref="G18:I18"/>
    <mergeCell ref="C20:E20"/>
    <mergeCell ref="G20:I20"/>
    <mergeCell ref="B16:I16"/>
    <mergeCell ref="N10:R10"/>
    <mergeCell ref="S10:T10"/>
    <mergeCell ref="U10:V10"/>
    <mergeCell ref="A13:G13"/>
    <mergeCell ref="B15:J15"/>
    <mergeCell ref="W10:X10"/>
    <mergeCell ref="A3:T3"/>
    <mergeCell ref="E5:Q5"/>
    <mergeCell ref="S6:T6"/>
    <mergeCell ref="U6:V6"/>
    <mergeCell ref="A5:C5"/>
    <mergeCell ref="A7:D8"/>
    <mergeCell ref="E7:H8"/>
    <mergeCell ref="J7:M8"/>
    <mergeCell ref="I7:I8"/>
    <mergeCell ref="W6:X6"/>
    <mergeCell ref="N7:R9"/>
    <mergeCell ref="S7:X8"/>
    <mergeCell ref="S9:T9"/>
    <mergeCell ref="U9:V9"/>
    <mergeCell ref="W9:X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9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2</v>
      </c>
      <c r="K10" s="45">
        <v>4</v>
      </c>
      <c r="L10" s="45">
        <v>6</v>
      </c>
      <c r="M10" s="44">
        <v>1</v>
      </c>
      <c r="N10" s="116" t="s">
        <v>189</v>
      </c>
      <c r="O10" s="116"/>
      <c r="P10" s="116"/>
      <c r="Q10" s="116"/>
      <c r="R10" s="116"/>
      <c r="S10" s="120">
        <f>CEILING(G20,500)</f>
        <v>6000</v>
      </c>
      <c r="T10" s="120"/>
      <c r="U10" s="120">
        <f>CEILING(S10*1.08,500)</f>
        <v>6500</v>
      </c>
      <c r="V10" s="120"/>
      <c r="W10" s="120">
        <f>CEILING(U10*1.08,500)</f>
        <v>7500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10" s="2" customFormat="1" ht="12.75">
      <c r="B15" s="140" t="s">
        <v>212</v>
      </c>
      <c r="C15" s="140"/>
      <c r="D15" s="140"/>
      <c r="E15" s="140"/>
      <c r="F15" s="140"/>
      <c r="G15" s="140"/>
      <c r="H15" s="140"/>
      <c r="I15" s="140"/>
      <c r="J15" s="140"/>
    </row>
    <row r="16" spans="2:9" s="2" customFormat="1" ht="12.75">
      <c r="B16" s="140" t="s">
        <v>190</v>
      </c>
      <c r="C16" s="140"/>
      <c r="D16" s="140"/>
      <c r="E16" s="140"/>
      <c r="F16" s="140"/>
      <c r="G16" s="140"/>
      <c r="H16" s="140"/>
      <c r="I16" s="140"/>
    </row>
    <row r="17" spans="2:21" s="2" customFormat="1" ht="15">
      <c r="B17" s="52"/>
      <c r="C17" s="52"/>
      <c r="D17" s="52"/>
      <c r="G17" s="48"/>
      <c r="H17" s="48"/>
      <c r="I17" s="48"/>
      <c r="M17" s="48"/>
      <c r="N17" s="48"/>
      <c r="O17" s="48"/>
      <c r="P17" s="48"/>
      <c r="R17" s="60"/>
      <c r="S17" s="60"/>
      <c r="T17" s="60"/>
      <c r="U17" s="60"/>
    </row>
    <row r="18" spans="3:9" s="2" customFormat="1" ht="12.75">
      <c r="C18" s="141" t="s">
        <v>129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25000</v>
      </c>
      <c r="D20" s="144"/>
      <c r="E20" s="144"/>
      <c r="G20" s="144">
        <f>SUM(C20*0.225)</f>
        <v>5625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6">
    <mergeCell ref="A7:D8"/>
    <mergeCell ref="E7:H8"/>
    <mergeCell ref="J7:M8"/>
    <mergeCell ref="I7:I8"/>
    <mergeCell ref="W6:X6"/>
    <mergeCell ref="N7:R9"/>
    <mergeCell ref="S7:X8"/>
    <mergeCell ref="S9:T9"/>
    <mergeCell ref="U9:V9"/>
    <mergeCell ref="W9:X9"/>
    <mergeCell ref="S10:T10"/>
    <mergeCell ref="U10:V10"/>
    <mergeCell ref="A13:G13"/>
    <mergeCell ref="B15:J15"/>
    <mergeCell ref="W10:X10"/>
    <mergeCell ref="A3:T3"/>
    <mergeCell ref="E5:Q5"/>
    <mergeCell ref="S6:T6"/>
    <mergeCell ref="U6:V6"/>
    <mergeCell ref="A5:C5"/>
    <mergeCell ref="C18:E18"/>
    <mergeCell ref="G18:I18"/>
    <mergeCell ref="C20:E20"/>
    <mergeCell ref="G20:I20"/>
    <mergeCell ref="B16:I16"/>
    <mergeCell ref="N10:R1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7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6" width="4.7109375" style="0" customWidth="1"/>
    <col min="7" max="7" width="4.00390625" style="0" customWidth="1"/>
    <col min="8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1</v>
      </c>
      <c r="M10" s="44">
        <v>1</v>
      </c>
      <c r="N10" s="116" t="s">
        <v>17</v>
      </c>
      <c r="O10" s="116"/>
      <c r="P10" s="116"/>
      <c r="Q10" s="116"/>
      <c r="R10" s="116"/>
      <c r="S10" s="120">
        <f>CEILING(L48,100)</f>
        <v>3700</v>
      </c>
      <c r="T10" s="120"/>
      <c r="U10" s="120">
        <f>CEILING(S10*1.05,100)</f>
        <v>3900</v>
      </c>
      <c r="V10" s="120"/>
      <c r="W10" s="120">
        <f>CEILING(U10*1.05,100)</f>
        <v>4100</v>
      </c>
      <c r="X10" s="120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20" s="2" customFormat="1" ht="12.75">
      <c r="B15" s="170" t="s">
        <v>197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s="2" customFormat="1" ht="21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s="2" customFormat="1" ht="20.25" customHeight="1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</row>
    <row r="18" spans="2:20" s="2" customFormat="1" ht="12.7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</row>
    <row r="19" s="2" customFormat="1" ht="12.75"/>
    <row r="20" spans="1:21" s="2" customFormat="1" ht="27" customHeight="1">
      <c r="A20" s="130" t="s">
        <v>168</v>
      </c>
      <c r="B20" s="130"/>
      <c r="C20" s="130"/>
      <c r="D20" s="130"/>
      <c r="F20" s="130" t="s">
        <v>169</v>
      </c>
      <c r="G20" s="130"/>
      <c r="I20" s="161" t="s">
        <v>122</v>
      </c>
      <c r="J20" s="161"/>
      <c r="K20" s="48"/>
      <c r="L20" s="161" t="s">
        <v>170</v>
      </c>
      <c r="M20" s="161"/>
      <c r="N20" s="48"/>
      <c r="O20" s="48"/>
      <c r="R20" s="48"/>
      <c r="S20" s="48"/>
      <c r="T20" s="48"/>
      <c r="U20" s="48"/>
    </row>
    <row r="21" spans="1:21" s="2" customFormat="1" ht="12.75">
      <c r="A21" s="169" t="s">
        <v>255</v>
      </c>
      <c r="B21" s="167"/>
      <c r="C21" s="167"/>
      <c r="D21" s="167"/>
      <c r="F21" s="166">
        <v>200</v>
      </c>
      <c r="G21" s="166"/>
      <c r="H21" s="37"/>
      <c r="I21" s="168">
        <v>8.25</v>
      </c>
      <c r="J21" s="168"/>
      <c r="K21" s="54"/>
      <c r="L21" s="166">
        <f>SUM(F21*I21)</f>
        <v>1650</v>
      </c>
      <c r="M21" s="166"/>
      <c r="N21" s="54"/>
      <c r="O21" s="54"/>
      <c r="P21" s="37"/>
      <c r="Q21" s="37"/>
      <c r="R21" s="54"/>
      <c r="S21" s="54"/>
      <c r="T21" s="54"/>
      <c r="U21" s="54"/>
    </row>
    <row r="22" spans="1:21" s="2" customFormat="1" ht="12.75">
      <c r="A22" s="169" t="s">
        <v>256</v>
      </c>
      <c r="B22" s="167"/>
      <c r="C22" s="167"/>
      <c r="D22" s="167"/>
      <c r="F22" s="166">
        <v>5</v>
      </c>
      <c r="G22" s="166"/>
      <c r="H22" s="37"/>
      <c r="I22" s="168">
        <v>125</v>
      </c>
      <c r="J22" s="168"/>
      <c r="K22" s="54"/>
      <c r="L22" s="166">
        <f aca="true" t="shared" si="0" ref="L22:L42">SUM(F22*I22)</f>
        <v>625</v>
      </c>
      <c r="M22" s="166"/>
      <c r="N22" s="54"/>
      <c r="O22" s="54"/>
      <c r="P22" s="37"/>
      <c r="Q22" s="37"/>
      <c r="R22" s="54"/>
      <c r="S22" s="54"/>
      <c r="T22" s="54"/>
      <c r="U22" s="54"/>
    </row>
    <row r="23" spans="1:21" s="2" customFormat="1" ht="12.75">
      <c r="A23" s="169" t="s">
        <v>257</v>
      </c>
      <c r="B23" s="167"/>
      <c r="C23" s="167"/>
      <c r="D23" s="167"/>
      <c r="F23" s="166">
        <v>5</v>
      </c>
      <c r="G23" s="166"/>
      <c r="H23" s="37"/>
      <c r="I23" s="168">
        <v>75</v>
      </c>
      <c r="J23" s="168"/>
      <c r="K23" s="54"/>
      <c r="L23" s="166">
        <f t="shared" si="0"/>
        <v>375</v>
      </c>
      <c r="M23" s="166"/>
      <c r="N23" s="54"/>
      <c r="O23" s="54"/>
      <c r="P23" s="37"/>
      <c r="Q23" s="37"/>
      <c r="R23" s="54"/>
      <c r="S23" s="54"/>
      <c r="T23" s="54"/>
      <c r="U23" s="54"/>
    </row>
    <row r="24" spans="1:21" s="2" customFormat="1" ht="12.75">
      <c r="A24" s="169" t="s">
        <v>258</v>
      </c>
      <c r="B24" s="167"/>
      <c r="C24" s="167"/>
      <c r="D24" s="167"/>
      <c r="F24" s="166"/>
      <c r="G24" s="166"/>
      <c r="H24" s="37"/>
      <c r="I24" s="168"/>
      <c r="J24" s="168"/>
      <c r="K24" s="54"/>
      <c r="L24" s="166">
        <v>1000</v>
      </c>
      <c r="M24" s="166"/>
      <c r="N24" s="54"/>
      <c r="O24" s="54"/>
      <c r="P24" s="37"/>
      <c r="Q24" s="37"/>
      <c r="R24" s="54"/>
      <c r="S24" s="54"/>
      <c r="T24" s="54"/>
      <c r="U24" s="54"/>
    </row>
    <row r="25" spans="1:21" s="2" customFormat="1" ht="12.75">
      <c r="A25" s="167"/>
      <c r="B25" s="167"/>
      <c r="C25" s="167"/>
      <c r="D25" s="167"/>
      <c r="F25" s="166"/>
      <c r="G25" s="166"/>
      <c r="H25" s="37"/>
      <c r="I25" s="168"/>
      <c r="J25" s="168"/>
      <c r="K25" s="54"/>
      <c r="L25" s="166">
        <f t="shared" si="0"/>
        <v>0</v>
      </c>
      <c r="M25" s="166"/>
      <c r="N25" s="54"/>
      <c r="O25" s="54"/>
      <c r="P25" s="37"/>
      <c r="Q25" s="37"/>
      <c r="R25" s="54"/>
      <c r="S25" s="54"/>
      <c r="T25" s="54"/>
      <c r="U25" s="54"/>
    </row>
    <row r="26" spans="1:21" s="2" customFormat="1" ht="12.75">
      <c r="A26" s="167"/>
      <c r="B26" s="167"/>
      <c r="C26" s="167"/>
      <c r="D26" s="167"/>
      <c r="F26" s="166"/>
      <c r="G26" s="166"/>
      <c r="H26" s="37"/>
      <c r="I26" s="168"/>
      <c r="J26" s="168"/>
      <c r="K26" s="54"/>
      <c r="L26" s="166">
        <f t="shared" si="0"/>
        <v>0</v>
      </c>
      <c r="M26" s="166"/>
      <c r="N26" s="54"/>
      <c r="O26" s="54"/>
      <c r="P26" s="37"/>
      <c r="Q26" s="37"/>
      <c r="R26" s="54"/>
      <c r="S26" s="54"/>
      <c r="T26" s="54"/>
      <c r="U26" s="54"/>
    </row>
    <row r="27" spans="1:21" s="2" customFormat="1" ht="12.75">
      <c r="A27" s="167"/>
      <c r="B27" s="167"/>
      <c r="C27" s="167"/>
      <c r="D27" s="167"/>
      <c r="F27" s="166"/>
      <c r="G27" s="166"/>
      <c r="H27" s="37"/>
      <c r="I27" s="168"/>
      <c r="J27" s="168"/>
      <c r="K27" s="54"/>
      <c r="L27" s="166">
        <f t="shared" si="0"/>
        <v>0</v>
      </c>
      <c r="M27" s="166"/>
      <c r="N27" s="54"/>
      <c r="O27" s="54"/>
      <c r="P27" s="37"/>
      <c r="Q27" s="37"/>
      <c r="R27" s="54"/>
      <c r="S27" s="54"/>
      <c r="T27" s="54"/>
      <c r="U27" s="54"/>
    </row>
    <row r="28" spans="1:21" s="2" customFormat="1" ht="12.75">
      <c r="A28" s="167"/>
      <c r="B28" s="167"/>
      <c r="C28" s="167"/>
      <c r="D28" s="167"/>
      <c r="F28" s="166"/>
      <c r="G28" s="166"/>
      <c r="H28" s="37"/>
      <c r="I28" s="168"/>
      <c r="J28" s="168"/>
      <c r="K28" s="54"/>
      <c r="L28" s="166">
        <f t="shared" si="0"/>
        <v>0</v>
      </c>
      <c r="M28" s="166"/>
      <c r="N28" s="54"/>
      <c r="O28" s="54"/>
      <c r="P28" s="37"/>
      <c r="Q28" s="37"/>
      <c r="R28" s="54"/>
      <c r="S28" s="54"/>
      <c r="T28" s="54"/>
      <c r="U28" s="54"/>
    </row>
    <row r="29" spans="1:21" s="2" customFormat="1" ht="12.75">
      <c r="A29" s="167"/>
      <c r="B29" s="167"/>
      <c r="C29" s="167"/>
      <c r="D29" s="167"/>
      <c r="F29" s="166"/>
      <c r="G29" s="166"/>
      <c r="H29" s="37"/>
      <c r="I29" s="168"/>
      <c r="J29" s="168"/>
      <c r="K29" s="54"/>
      <c r="L29" s="166">
        <f t="shared" si="0"/>
        <v>0</v>
      </c>
      <c r="M29" s="166"/>
      <c r="N29" s="54"/>
      <c r="O29" s="54"/>
      <c r="P29" s="37"/>
      <c r="Q29" s="37"/>
      <c r="R29" s="54"/>
      <c r="S29" s="54"/>
      <c r="T29" s="54"/>
      <c r="U29" s="54"/>
    </row>
    <row r="30" spans="1:21" s="2" customFormat="1" ht="12.75">
      <c r="A30" s="167"/>
      <c r="B30" s="167"/>
      <c r="C30" s="167"/>
      <c r="D30" s="167"/>
      <c r="F30" s="166"/>
      <c r="G30" s="166"/>
      <c r="H30" s="37"/>
      <c r="I30" s="168"/>
      <c r="J30" s="168"/>
      <c r="K30" s="54"/>
      <c r="L30" s="166">
        <f t="shared" si="0"/>
        <v>0</v>
      </c>
      <c r="M30" s="166"/>
      <c r="N30" s="54"/>
      <c r="O30" s="54"/>
      <c r="P30" s="37"/>
      <c r="Q30" s="37"/>
      <c r="R30" s="54"/>
      <c r="S30" s="54"/>
      <c r="T30" s="54"/>
      <c r="U30" s="54"/>
    </row>
    <row r="31" spans="1:21" s="2" customFormat="1" ht="12.75">
      <c r="A31" s="167"/>
      <c r="B31" s="167"/>
      <c r="C31" s="167"/>
      <c r="D31" s="167"/>
      <c r="F31" s="166"/>
      <c r="G31" s="166"/>
      <c r="H31" s="37"/>
      <c r="I31" s="168"/>
      <c r="J31" s="168"/>
      <c r="K31" s="54"/>
      <c r="L31" s="166">
        <f t="shared" si="0"/>
        <v>0</v>
      </c>
      <c r="M31" s="166"/>
      <c r="N31" s="54"/>
      <c r="O31" s="54"/>
      <c r="P31" s="37"/>
      <c r="Q31" s="37"/>
      <c r="R31" s="54"/>
      <c r="S31" s="54"/>
      <c r="T31" s="54"/>
      <c r="U31" s="54"/>
    </row>
    <row r="32" spans="1:21" s="2" customFormat="1" ht="12.75">
      <c r="A32" s="167"/>
      <c r="B32" s="167"/>
      <c r="C32" s="167"/>
      <c r="D32" s="167"/>
      <c r="F32" s="166"/>
      <c r="G32" s="166"/>
      <c r="H32" s="37"/>
      <c r="I32" s="168"/>
      <c r="J32" s="168"/>
      <c r="K32" s="54"/>
      <c r="L32" s="166">
        <f t="shared" si="0"/>
        <v>0</v>
      </c>
      <c r="M32" s="166"/>
      <c r="N32" s="54"/>
      <c r="O32" s="54"/>
      <c r="P32" s="37"/>
      <c r="Q32" s="37"/>
      <c r="R32" s="54"/>
      <c r="S32" s="54"/>
      <c r="T32" s="54"/>
      <c r="U32" s="54"/>
    </row>
    <row r="33" spans="1:21" s="2" customFormat="1" ht="12.75">
      <c r="A33" s="167"/>
      <c r="B33" s="167"/>
      <c r="C33" s="167"/>
      <c r="D33" s="167"/>
      <c r="F33" s="166"/>
      <c r="G33" s="166"/>
      <c r="H33" s="37"/>
      <c r="I33" s="168"/>
      <c r="J33" s="168"/>
      <c r="K33" s="54"/>
      <c r="L33" s="166">
        <f t="shared" si="0"/>
        <v>0</v>
      </c>
      <c r="M33" s="166"/>
      <c r="N33" s="54"/>
      <c r="O33" s="54"/>
      <c r="P33" s="37"/>
      <c r="Q33" s="37"/>
      <c r="R33" s="54"/>
      <c r="S33" s="54"/>
      <c r="T33" s="54"/>
      <c r="U33" s="54"/>
    </row>
    <row r="34" spans="1:21" s="2" customFormat="1" ht="12.75">
      <c r="A34" s="167"/>
      <c r="B34" s="167"/>
      <c r="C34" s="167"/>
      <c r="D34" s="167"/>
      <c r="F34" s="166"/>
      <c r="G34" s="166"/>
      <c r="H34" s="37"/>
      <c r="I34" s="168"/>
      <c r="J34" s="168"/>
      <c r="K34" s="54"/>
      <c r="L34" s="166">
        <f t="shared" si="0"/>
        <v>0</v>
      </c>
      <c r="M34" s="166"/>
      <c r="N34" s="54"/>
      <c r="O34" s="54"/>
      <c r="P34" s="37"/>
      <c r="Q34" s="37"/>
      <c r="R34" s="54"/>
      <c r="S34" s="54"/>
      <c r="T34" s="54"/>
      <c r="U34" s="54"/>
    </row>
    <row r="35" spans="1:21" s="2" customFormat="1" ht="12.75">
      <c r="A35" s="167"/>
      <c r="B35" s="167"/>
      <c r="C35" s="167"/>
      <c r="D35" s="167"/>
      <c r="F35" s="166"/>
      <c r="G35" s="166"/>
      <c r="H35" s="37"/>
      <c r="I35" s="168"/>
      <c r="J35" s="168"/>
      <c r="K35" s="54"/>
      <c r="L35" s="166">
        <f t="shared" si="0"/>
        <v>0</v>
      </c>
      <c r="M35" s="166"/>
      <c r="N35" s="54"/>
      <c r="O35" s="54"/>
      <c r="P35" s="37"/>
      <c r="Q35" s="37"/>
      <c r="R35" s="54"/>
      <c r="S35" s="54"/>
      <c r="T35" s="54"/>
      <c r="U35" s="54"/>
    </row>
    <row r="36" spans="1:21" s="2" customFormat="1" ht="12.75">
      <c r="A36" s="167"/>
      <c r="B36" s="167"/>
      <c r="C36" s="167"/>
      <c r="D36" s="167"/>
      <c r="F36" s="166"/>
      <c r="G36" s="166"/>
      <c r="H36" s="37"/>
      <c r="I36" s="168"/>
      <c r="J36" s="168"/>
      <c r="K36" s="54"/>
      <c r="L36" s="166">
        <f t="shared" si="0"/>
        <v>0</v>
      </c>
      <c r="M36" s="166"/>
      <c r="N36" s="54"/>
      <c r="O36" s="54"/>
      <c r="P36" s="37"/>
      <c r="Q36" s="37"/>
      <c r="R36" s="54"/>
      <c r="S36" s="54"/>
      <c r="T36" s="54"/>
      <c r="U36" s="54"/>
    </row>
    <row r="37" spans="1:21" s="2" customFormat="1" ht="12.75">
      <c r="A37" s="167"/>
      <c r="B37" s="167"/>
      <c r="C37" s="167"/>
      <c r="D37" s="167"/>
      <c r="F37" s="166"/>
      <c r="G37" s="166"/>
      <c r="H37" s="37"/>
      <c r="I37" s="168"/>
      <c r="J37" s="168"/>
      <c r="K37" s="54"/>
      <c r="L37" s="166">
        <f t="shared" si="0"/>
        <v>0</v>
      </c>
      <c r="M37" s="166"/>
      <c r="N37" s="54"/>
      <c r="O37" s="54"/>
      <c r="P37" s="37"/>
      <c r="Q37" s="37"/>
      <c r="R37" s="54"/>
      <c r="S37" s="54"/>
      <c r="T37" s="54"/>
      <c r="U37" s="54"/>
    </row>
    <row r="38" spans="1:21" s="2" customFormat="1" ht="12.75">
      <c r="A38" s="171"/>
      <c r="B38" s="171"/>
      <c r="C38" s="171"/>
      <c r="D38" s="171"/>
      <c r="F38" s="166"/>
      <c r="G38" s="166"/>
      <c r="H38" s="37"/>
      <c r="I38" s="168"/>
      <c r="J38" s="168"/>
      <c r="K38" s="54"/>
      <c r="L38" s="166">
        <f t="shared" si="0"/>
        <v>0</v>
      </c>
      <c r="M38" s="166"/>
      <c r="N38" s="54"/>
      <c r="O38" s="54"/>
      <c r="P38" s="37"/>
      <c r="Q38" s="37"/>
      <c r="R38" s="54"/>
      <c r="S38" s="54"/>
      <c r="T38" s="54"/>
      <c r="U38" s="54"/>
    </row>
    <row r="39" spans="1:21" s="2" customFormat="1" ht="12.75">
      <c r="A39" s="167"/>
      <c r="B39" s="167"/>
      <c r="C39" s="167"/>
      <c r="D39" s="167"/>
      <c r="F39" s="166"/>
      <c r="G39" s="166"/>
      <c r="H39" s="37"/>
      <c r="I39" s="168"/>
      <c r="J39" s="168"/>
      <c r="K39" s="54"/>
      <c r="L39" s="166">
        <f t="shared" si="0"/>
        <v>0</v>
      </c>
      <c r="M39" s="166"/>
      <c r="N39" s="54"/>
      <c r="O39" s="54"/>
      <c r="P39" s="37"/>
      <c r="Q39" s="37"/>
      <c r="R39" s="54"/>
      <c r="S39" s="54"/>
      <c r="T39" s="54"/>
      <c r="U39" s="54"/>
    </row>
    <row r="40" spans="1:21" s="2" customFormat="1" ht="12.75">
      <c r="A40" s="167"/>
      <c r="B40" s="167"/>
      <c r="C40" s="167"/>
      <c r="D40" s="167"/>
      <c r="F40" s="166"/>
      <c r="G40" s="166"/>
      <c r="H40" s="37"/>
      <c r="I40" s="168"/>
      <c r="J40" s="168"/>
      <c r="K40" s="54"/>
      <c r="L40" s="166">
        <f t="shared" si="0"/>
        <v>0</v>
      </c>
      <c r="M40" s="166"/>
      <c r="N40" s="54"/>
      <c r="O40" s="54"/>
      <c r="P40" s="37"/>
      <c r="Q40" s="37"/>
      <c r="R40" s="54"/>
      <c r="S40" s="54"/>
      <c r="T40" s="54"/>
      <c r="U40" s="54"/>
    </row>
    <row r="41" spans="1:21" s="2" customFormat="1" ht="12.75">
      <c r="A41" s="167"/>
      <c r="B41" s="167"/>
      <c r="C41" s="167"/>
      <c r="D41" s="167"/>
      <c r="F41" s="166"/>
      <c r="G41" s="166"/>
      <c r="H41" s="37"/>
      <c r="I41" s="168"/>
      <c r="J41" s="168"/>
      <c r="K41" s="54"/>
      <c r="L41" s="166">
        <f t="shared" si="0"/>
        <v>0</v>
      </c>
      <c r="M41" s="166"/>
      <c r="N41" s="54"/>
      <c r="O41" s="54"/>
      <c r="P41" s="37"/>
      <c r="Q41" s="37"/>
      <c r="R41" s="54"/>
      <c r="S41" s="54"/>
      <c r="T41" s="54"/>
      <c r="U41" s="54"/>
    </row>
    <row r="42" spans="1:21" s="2" customFormat="1" ht="12.75">
      <c r="A42" s="167"/>
      <c r="B42" s="167"/>
      <c r="C42" s="167"/>
      <c r="D42" s="167"/>
      <c r="F42" s="166"/>
      <c r="G42" s="166"/>
      <c r="H42" s="37"/>
      <c r="I42" s="168"/>
      <c r="J42" s="168"/>
      <c r="K42" s="54"/>
      <c r="L42" s="166">
        <f t="shared" si="0"/>
        <v>0</v>
      </c>
      <c r="M42" s="166"/>
      <c r="N42" s="54"/>
      <c r="O42" s="54"/>
      <c r="P42" s="37"/>
      <c r="Q42" s="37"/>
      <c r="R42" s="54"/>
      <c r="S42" s="54"/>
      <c r="T42" s="54"/>
      <c r="U42" s="54"/>
    </row>
    <row r="43" spans="1:21" s="2" customFormat="1" ht="12.75">
      <c r="A43" s="167"/>
      <c r="B43" s="167"/>
      <c r="C43" s="167"/>
      <c r="D43" s="167"/>
      <c r="F43" s="166"/>
      <c r="G43" s="166"/>
      <c r="H43" s="37"/>
      <c r="I43" s="166"/>
      <c r="J43" s="166"/>
      <c r="K43" s="54"/>
      <c r="L43" s="166">
        <f>SUM(F43*I43)</f>
        <v>0</v>
      </c>
      <c r="M43" s="166"/>
      <c r="N43" s="54"/>
      <c r="O43" s="54"/>
      <c r="P43" s="37"/>
      <c r="Q43" s="37"/>
      <c r="R43" s="54"/>
      <c r="S43" s="54"/>
      <c r="T43" s="54"/>
      <c r="U43" s="54"/>
    </row>
    <row r="44" spans="1:21" s="2" customFormat="1" ht="12.75">
      <c r="A44" s="167"/>
      <c r="B44" s="167"/>
      <c r="C44" s="167"/>
      <c r="D44" s="167"/>
      <c r="F44" s="166"/>
      <c r="G44" s="166"/>
      <c r="H44" s="37"/>
      <c r="I44" s="166"/>
      <c r="J44" s="166"/>
      <c r="K44" s="54"/>
      <c r="L44" s="166">
        <f>SUM(F44*I44)</f>
        <v>0</v>
      </c>
      <c r="M44" s="166"/>
      <c r="N44" s="54"/>
      <c r="O44" s="54"/>
      <c r="P44" s="37"/>
      <c r="Q44" s="37"/>
      <c r="R44" s="54"/>
      <c r="S44" s="54"/>
      <c r="T44" s="54"/>
      <c r="U44" s="54"/>
    </row>
    <row r="45" spans="1:21" s="2" customFormat="1" ht="12.75">
      <c r="A45" s="167"/>
      <c r="B45" s="167"/>
      <c r="C45" s="167"/>
      <c r="D45" s="167"/>
      <c r="F45" s="166"/>
      <c r="G45" s="166"/>
      <c r="I45" s="166"/>
      <c r="J45" s="166"/>
      <c r="L45" s="166">
        <f>SUM(F45*I45)</f>
        <v>0</v>
      </c>
      <c r="M45" s="166"/>
      <c r="N45" s="54"/>
      <c r="O45" s="54"/>
      <c r="P45" s="37"/>
      <c r="Q45" s="37"/>
      <c r="R45" s="54"/>
      <c r="S45" s="54"/>
      <c r="T45" s="54"/>
      <c r="U45" s="54"/>
    </row>
    <row r="46" spans="1:21" s="2" customFormat="1" ht="12.75">
      <c r="A46" s="167"/>
      <c r="B46" s="167"/>
      <c r="C46" s="167"/>
      <c r="D46" s="167"/>
      <c r="F46" s="166"/>
      <c r="G46" s="166"/>
      <c r="H46" s="37"/>
      <c r="I46" s="166"/>
      <c r="J46" s="166"/>
      <c r="K46" s="54"/>
      <c r="L46" s="166">
        <f>SUM(F46*I46)</f>
        <v>0</v>
      </c>
      <c r="M46" s="166"/>
      <c r="N46" s="54"/>
      <c r="O46" s="54"/>
      <c r="P46" s="37"/>
      <c r="Q46" s="37"/>
      <c r="R46" s="54"/>
      <c r="S46" s="54"/>
      <c r="T46" s="54"/>
      <c r="U46" s="54"/>
    </row>
    <row r="47" spans="1:21" s="2" customFormat="1" ht="12.75">
      <c r="A47" s="167"/>
      <c r="B47" s="167"/>
      <c r="C47" s="167"/>
      <c r="D47" s="167"/>
      <c r="F47" s="54"/>
      <c r="G47" s="54"/>
      <c r="H47" s="37"/>
      <c r="I47" s="54"/>
      <c r="J47" s="54"/>
      <c r="K47" s="54"/>
      <c r="L47" s="37"/>
      <c r="M47" s="54"/>
      <c r="N47" s="54"/>
      <c r="O47" s="54"/>
      <c r="P47" s="37"/>
      <c r="Q47" s="37"/>
      <c r="R47" s="54"/>
      <c r="S47" s="54"/>
      <c r="T47" s="54"/>
      <c r="U47" s="54"/>
    </row>
    <row r="48" spans="1:21" s="2" customFormat="1" ht="15.75">
      <c r="A48" s="167"/>
      <c r="B48" s="167"/>
      <c r="C48" s="167"/>
      <c r="D48" s="167"/>
      <c r="F48" s="54"/>
      <c r="G48" s="164" t="s">
        <v>109</v>
      </c>
      <c r="H48" s="164"/>
      <c r="I48" s="164"/>
      <c r="J48" s="54"/>
      <c r="K48" s="54"/>
      <c r="L48" s="165">
        <f>SUM(L21:M44)</f>
        <v>3650</v>
      </c>
      <c r="M48" s="165"/>
      <c r="N48" s="54"/>
      <c r="O48" s="54"/>
      <c r="P48" s="37"/>
      <c r="Q48" s="37"/>
      <c r="R48" s="54"/>
      <c r="S48" s="54"/>
      <c r="T48" s="54"/>
      <c r="U48" s="54"/>
    </row>
    <row r="49" spans="1:21" s="2" customFormat="1" ht="12.75">
      <c r="A49" s="167"/>
      <c r="B49" s="167"/>
      <c r="C49" s="167"/>
      <c r="D49" s="167"/>
      <c r="F49" s="54"/>
      <c r="G49" s="54"/>
      <c r="H49" s="37"/>
      <c r="I49" s="54"/>
      <c r="J49" s="54"/>
      <c r="K49" s="54"/>
      <c r="L49" s="37"/>
      <c r="M49" s="54"/>
      <c r="N49" s="54"/>
      <c r="O49" s="54"/>
      <c r="P49" s="37"/>
      <c r="Q49" s="37"/>
      <c r="R49" s="54"/>
      <c r="S49" s="54"/>
      <c r="T49" s="54"/>
      <c r="U49" s="54"/>
    </row>
    <row r="50" spans="1:21" s="2" customFormat="1" ht="12.75">
      <c r="A50" s="167"/>
      <c r="B50" s="167"/>
      <c r="C50" s="167"/>
      <c r="D50" s="167"/>
      <c r="F50" s="54"/>
      <c r="G50" s="54"/>
      <c r="H50" s="37"/>
      <c r="I50" s="54"/>
      <c r="J50" s="54"/>
      <c r="K50" s="54"/>
      <c r="L50" s="37"/>
      <c r="M50" s="54"/>
      <c r="N50" s="54"/>
      <c r="O50" s="54"/>
      <c r="P50" s="37"/>
      <c r="Q50" s="37"/>
      <c r="R50" s="54"/>
      <c r="S50" s="54"/>
      <c r="T50" s="54"/>
      <c r="U50" s="54"/>
    </row>
    <row r="51" spans="1:21" s="2" customFormat="1" ht="12.75">
      <c r="A51" s="167"/>
      <c r="B51" s="167"/>
      <c r="C51" s="167"/>
      <c r="D51" s="167"/>
      <c r="F51" s="54"/>
      <c r="G51" s="54"/>
      <c r="H51" s="37"/>
      <c r="I51" s="54"/>
      <c r="J51" s="54"/>
      <c r="K51" s="54"/>
      <c r="L51" s="37"/>
      <c r="M51" s="54"/>
      <c r="N51" s="54"/>
      <c r="O51" s="54"/>
      <c r="P51" s="37"/>
      <c r="Q51" s="37"/>
      <c r="R51" s="54"/>
      <c r="S51" s="54"/>
      <c r="T51" s="54"/>
      <c r="U51" s="54"/>
    </row>
    <row r="52" spans="1:21" s="2" customFormat="1" ht="12.75">
      <c r="A52" s="167"/>
      <c r="B52" s="167"/>
      <c r="C52" s="167"/>
      <c r="D52" s="167"/>
      <c r="F52" s="54"/>
      <c r="G52" s="54"/>
      <c r="H52" s="37"/>
      <c r="I52" s="54"/>
      <c r="J52" s="54"/>
      <c r="K52" s="54"/>
      <c r="L52" s="37"/>
      <c r="M52" s="54"/>
      <c r="N52" s="54"/>
      <c r="O52" s="54"/>
      <c r="P52" s="37"/>
      <c r="Q52" s="37"/>
      <c r="R52" s="54"/>
      <c r="S52" s="54"/>
      <c r="T52" s="54"/>
      <c r="U52" s="54"/>
    </row>
    <row r="53" spans="1:21" s="2" customFormat="1" ht="12.75">
      <c r="A53" s="167"/>
      <c r="B53" s="167"/>
      <c r="C53" s="167"/>
      <c r="D53" s="167"/>
      <c r="F53" s="54"/>
      <c r="G53" s="54"/>
      <c r="H53" s="37"/>
      <c r="I53" s="54"/>
      <c r="J53" s="54"/>
      <c r="K53" s="54"/>
      <c r="L53" s="37"/>
      <c r="M53" s="54"/>
      <c r="N53" s="54"/>
      <c r="O53" s="54"/>
      <c r="P53" s="37"/>
      <c r="Q53" s="37"/>
      <c r="R53" s="54"/>
      <c r="S53" s="54"/>
      <c r="T53" s="54"/>
      <c r="U53" s="54"/>
    </row>
    <row r="54" spans="1:21" s="2" customFormat="1" ht="12.75">
      <c r="A54" s="167"/>
      <c r="B54" s="167"/>
      <c r="C54" s="167"/>
      <c r="D54" s="167"/>
      <c r="F54" s="54"/>
      <c r="G54" s="54"/>
      <c r="H54" s="37"/>
      <c r="I54" s="54"/>
      <c r="J54" s="54"/>
      <c r="K54" s="54"/>
      <c r="L54" s="37"/>
      <c r="M54" s="54"/>
      <c r="N54" s="54"/>
      <c r="O54" s="54"/>
      <c r="P54" s="37"/>
      <c r="Q54" s="37"/>
      <c r="R54" s="54"/>
      <c r="S54" s="54"/>
      <c r="T54" s="54"/>
      <c r="U54" s="54"/>
    </row>
    <row r="55" s="2" customFormat="1" ht="12.75"/>
    <row r="56" s="2" customFormat="1" ht="12.75"/>
    <row r="57" spans="18:21" s="2" customFormat="1" ht="15.75">
      <c r="R57" s="55"/>
      <c r="S57" s="55"/>
      <c r="T57" s="55"/>
      <c r="U57" s="55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39">
    <mergeCell ref="I44:J44"/>
    <mergeCell ref="I45:J45"/>
    <mergeCell ref="I46:J46"/>
    <mergeCell ref="L43:M43"/>
    <mergeCell ref="L44:M44"/>
    <mergeCell ref="L45:M45"/>
    <mergeCell ref="L46:M46"/>
    <mergeCell ref="F43:G43"/>
    <mergeCell ref="F44:G44"/>
    <mergeCell ref="F45:G45"/>
    <mergeCell ref="F46:G46"/>
    <mergeCell ref="A38:D38"/>
    <mergeCell ref="A39:D39"/>
    <mergeCell ref="A40:D40"/>
    <mergeCell ref="A41:D41"/>
    <mergeCell ref="A43:D43"/>
    <mergeCell ref="A42:D42"/>
    <mergeCell ref="A33:D33"/>
    <mergeCell ref="A35:D35"/>
    <mergeCell ref="A36:D36"/>
    <mergeCell ref="A37:D37"/>
    <mergeCell ref="A34:D34"/>
    <mergeCell ref="A29:D29"/>
    <mergeCell ref="A30:D30"/>
    <mergeCell ref="A31:D31"/>
    <mergeCell ref="A32:D32"/>
    <mergeCell ref="A25:D25"/>
    <mergeCell ref="A26:D26"/>
    <mergeCell ref="A27:D27"/>
    <mergeCell ref="A28:D28"/>
    <mergeCell ref="J7:M8"/>
    <mergeCell ref="I7:I8"/>
    <mergeCell ref="A20:D20"/>
    <mergeCell ref="F20:G20"/>
    <mergeCell ref="I20:J20"/>
    <mergeCell ref="B15:T18"/>
    <mergeCell ref="A5:C5"/>
    <mergeCell ref="A13:G13"/>
    <mergeCell ref="A7:D8"/>
    <mergeCell ref="E7:H8"/>
    <mergeCell ref="A21:D21"/>
    <mergeCell ref="A22:D22"/>
    <mergeCell ref="F22:G22"/>
    <mergeCell ref="A23:D23"/>
    <mergeCell ref="A24:D24"/>
    <mergeCell ref="A46:D46"/>
    <mergeCell ref="A45:D45"/>
    <mergeCell ref="L20:M20"/>
    <mergeCell ref="L21:M21"/>
    <mergeCell ref="L22:M22"/>
    <mergeCell ref="L35:M35"/>
    <mergeCell ref="L36:M36"/>
    <mergeCell ref="L37:M37"/>
    <mergeCell ref="L42:M42"/>
    <mergeCell ref="A44:D44"/>
    <mergeCell ref="A49:D49"/>
    <mergeCell ref="I37:J37"/>
    <mergeCell ref="I38:J38"/>
    <mergeCell ref="I39:J39"/>
    <mergeCell ref="I40:J40"/>
    <mergeCell ref="I41:J41"/>
    <mergeCell ref="I42:J42"/>
    <mergeCell ref="I43:J43"/>
    <mergeCell ref="A48:D48"/>
    <mergeCell ref="A47:D47"/>
    <mergeCell ref="A50:D50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A51:D51"/>
    <mergeCell ref="F41:G41"/>
    <mergeCell ref="F42:G42"/>
    <mergeCell ref="I21:J21"/>
    <mergeCell ref="I22:J22"/>
    <mergeCell ref="I23:J23"/>
    <mergeCell ref="I24:J24"/>
    <mergeCell ref="I25:J25"/>
    <mergeCell ref="I26:J26"/>
    <mergeCell ref="I27:J27"/>
    <mergeCell ref="A52:D52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A53:D53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A54:D54"/>
    <mergeCell ref="W6:X6"/>
    <mergeCell ref="W9:X9"/>
    <mergeCell ref="N10:R10"/>
    <mergeCell ref="S10:T10"/>
    <mergeCell ref="U10:V10"/>
    <mergeCell ref="W10:X10"/>
    <mergeCell ref="F21:G21"/>
    <mergeCell ref="L23:M23"/>
    <mergeCell ref="L24:M24"/>
    <mergeCell ref="L25:M25"/>
    <mergeCell ref="L26:M26"/>
    <mergeCell ref="L32:M32"/>
    <mergeCell ref="L33:M33"/>
    <mergeCell ref="L34:M34"/>
    <mergeCell ref="L27:M27"/>
    <mergeCell ref="L28:M28"/>
    <mergeCell ref="L29:M29"/>
    <mergeCell ref="L30:M30"/>
    <mergeCell ref="U6:V6"/>
    <mergeCell ref="N7:R9"/>
    <mergeCell ref="S7:X8"/>
    <mergeCell ref="S9:T9"/>
    <mergeCell ref="U9:V9"/>
    <mergeCell ref="G48:I48"/>
    <mergeCell ref="L48:M48"/>
    <mergeCell ref="A3:T3"/>
    <mergeCell ref="E5:Q5"/>
    <mergeCell ref="S6:T6"/>
    <mergeCell ref="L38:M38"/>
    <mergeCell ref="L39:M39"/>
    <mergeCell ref="L40:M40"/>
    <mergeCell ref="L41:M41"/>
    <mergeCell ref="L31:M3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4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6" width="4.7109375" style="0" customWidth="1"/>
    <col min="7" max="7" width="4.00390625" style="0" customWidth="1"/>
    <col min="8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1</v>
      </c>
      <c r="M10" s="44">
        <v>2</v>
      </c>
      <c r="N10" s="116" t="s">
        <v>205</v>
      </c>
      <c r="O10" s="116"/>
      <c r="P10" s="116"/>
      <c r="Q10" s="116"/>
      <c r="R10" s="116"/>
      <c r="S10" s="120">
        <f>CEILING(L45,100)</f>
        <v>2500</v>
      </c>
      <c r="T10" s="120"/>
      <c r="U10" s="120">
        <f>CEILING(S10*1.05,100)</f>
        <v>2700</v>
      </c>
      <c r="V10" s="120"/>
      <c r="W10" s="120">
        <f>CEILING(U10*1.05,100)</f>
        <v>2900</v>
      </c>
      <c r="X10" s="120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20" s="2" customFormat="1" ht="20.25" customHeight="1">
      <c r="B15" s="170" t="s">
        <v>204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</row>
    <row r="16" s="2" customFormat="1" ht="12.75"/>
    <row r="17" spans="1:21" s="2" customFormat="1" ht="27" customHeight="1">
      <c r="A17" s="130" t="s">
        <v>168</v>
      </c>
      <c r="B17" s="130"/>
      <c r="C17" s="130"/>
      <c r="D17" s="130"/>
      <c r="F17" s="130" t="s">
        <v>169</v>
      </c>
      <c r="G17" s="130"/>
      <c r="I17" s="161" t="s">
        <v>122</v>
      </c>
      <c r="J17" s="161"/>
      <c r="K17" s="48"/>
      <c r="L17" s="161" t="s">
        <v>170</v>
      </c>
      <c r="M17" s="161"/>
      <c r="N17" s="48"/>
      <c r="O17" s="48"/>
      <c r="R17" s="48"/>
      <c r="S17" s="48"/>
      <c r="T17" s="48"/>
      <c r="U17" s="48"/>
    </row>
    <row r="18" spans="1:21" s="2" customFormat="1" ht="12.75">
      <c r="A18" s="167"/>
      <c r="B18" s="167"/>
      <c r="C18" s="167"/>
      <c r="D18" s="167"/>
      <c r="F18" s="166">
        <v>2</v>
      </c>
      <c r="G18" s="166"/>
      <c r="H18" s="37"/>
      <c r="I18" s="168">
        <v>1222</v>
      </c>
      <c r="J18" s="168"/>
      <c r="K18" s="54"/>
      <c r="L18" s="166">
        <f aca="true" t="shared" si="0" ref="L18:L43">SUM(F18*I18)</f>
        <v>2444</v>
      </c>
      <c r="M18" s="166"/>
      <c r="N18" s="54"/>
      <c r="O18" s="54"/>
      <c r="P18" s="37"/>
      <c r="Q18" s="37"/>
      <c r="R18" s="54"/>
      <c r="S18" s="54"/>
      <c r="T18" s="54"/>
      <c r="U18" s="54"/>
    </row>
    <row r="19" spans="1:21" s="2" customFormat="1" ht="12.75">
      <c r="A19" s="167"/>
      <c r="B19" s="167"/>
      <c r="C19" s="167"/>
      <c r="D19" s="167"/>
      <c r="F19" s="166"/>
      <c r="G19" s="166"/>
      <c r="H19" s="37"/>
      <c r="I19" s="168"/>
      <c r="J19" s="168"/>
      <c r="K19" s="54"/>
      <c r="L19" s="166">
        <f t="shared" si="0"/>
        <v>0</v>
      </c>
      <c r="M19" s="166"/>
      <c r="N19" s="54"/>
      <c r="O19" s="54"/>
      <c r="P19" s="37"/>
      <c r="Q19" s="37"/>
      <c r="R19" s="54"/>
      <c r="S19" s="54"/>
      <c r="T19" s="54"/>
      <c r="U19" s="54"/>
    </row>
    <row r="20" spans="1:21" s="2" customFormat="1" ht="12.75">
      <c r="A20" s="167"/>
      <c r="B20" s="167"/>
      <c r="C20" s="167"/>
      <c r="D20" s="167"/>
      <c r="F20" s="166"/>
      <c r="G20" s="166"/>
      <c r="H20" s="37"/>
      <c r="I20" s="168"/>
      <c r="J20" s="168"/>
      <c r="K20" s="54"/>
      <c r="L20" s="166">
        <f t="shared" si="0"/>
        <v>0</v>
      </c>
      <c r="M20" s="166"/>
      <c r="N20" s="54"/>
      <c r="O20" s="54"/>
      <c r="P20" s="37"/>
      <c r="Q20" s="37"/>
      <c r="R20" s="54"/>
      <c r="S20" s="54"/>
      <c r="T20" s="54"/>
      <c r="U20" s="54"/>
    </row>
    <row r="21" spans="1:21" s="2" customFormat="1" ht="12.75">
      <c r="A21" s="167"/>
      <c r="B21" s="167"/>
      <c r="C21" s="167"/>
      <c r="D21" s="167"/>
      <c r="F21" s="166"/>
      <c r="G21" s="166"/>
      <c r="H21" s="37"/>
      <c r="I21" s="168"/>
      <c r="J21" s="168"/>
      <c r="K21" s="54"/>
      <c r="L21" s="166">
        <f t="shared" si="0"/>
        <v>0</v>
      </c>
      <c r="M21" s="166"/>
      <c r="N21" s="54"/>
      <c r="O21" s="54"/>
      <c r="P21" s="37"/>
      <c r="Q21" s="37"/>
      <c r="R21" s="54"/>
      <c r="S21" s="54"/>
      <c r="T21" s="54"/>
      <c r="U21" s="54"/>
    </row>
    <row r="22" spans="1:21" s="2" customFormat="1" ht="12.75">
      <c r="A22" s="167"/>
      <c r="B22" s="167"/>
      <c r="C22" s="167"/>
      <c r="D22" s="167"/>
      <c r="F22" s="166"/>
      <c r="G22" s="166"/>
      <c r="H22" s="37"/>
      <c r="I22" s="168"/>
      <c r="J22" s="168"/>
      <c r="K22" s="54"/>
      <c r="L22" s="166">
        <f t="shared" si="0"/>
        <v>0</v>
      </c>
      <c r="M22" s="166"/>
      <c r="N22" s="54"/>
      <c r="O22" s="54"/>
      <c r="P22" s="37"/>
      <c r="Q22" s="37"/>
      <c r="R22" s="54"/>
      <c r="S22" s="54"/>
      <c r="T22" s="54"/>
      <c r="U22" s="54"/>
    </row>
    <row r="23" spans="1:21" s="2" customFormat="1" ht="12.75">
      <c r="A23" s="167"/>
      <c r="B23" s="167"/>
      <c r="C23" s="167"/>
      <c r="D23" s="167"/>
      <c r="F23" s="166"/>
      <c r="G23" s="166"/>
      <c r="H23" s="37"/>
      <c r="I23" s="168"/>
      <c r="J23" s="168"/>
      <c r="K23" s="54"/>
      <c r="L23" s="166">
        <f t="shared" si="0"/>
        <v>0</v>
      </c>
      <c r="M23" s="166"/>
      <c r="N23" s="54"/>
      <c r="O23" s="54"/>
      <c r="P23" s="37"/>
      <c r="Q23" s="37"/>
      <c r="R23" s="54"/>
      <c r="S23" s="54"/>
      <c r="T23" s="54"/>
      <c r="U23" s="54"/>
    </row>
    <row r="24" spans="1:21" s="2" customFormat="1" ht="12.75">
      <c r="A24" s="167"/>
      <c r="B24" s="167"/>
      <c r="C24" s="167"/>
      <c r="D24" s="167"/>
      <c r="F24" s="166"/>
      <c r="G24" s="166"/>
      <c r="H24" s="37"/>
      <c r="I24" s="168"/>
      <c r="J24" s="168"/>
      <c r="K24" s="54"/>
      <c r="L24" s="166">
        <f t="shared" si="0"/>
        <v>0</v>
      </c>
      <c r="M24" s="166"/>
      <c r="N24" s="54"/>
      <c r="O24" s="54"/>
      <c r="P24" s="37"/>
      <c r="Q24" s="37"/>
      <c r="R24" s="54"/>
      <c r="S24" s="54"/>
      <c r="T24" s="54"/>
      <c r="U24" s="54"/>
    </row>
    <row r="25" spans="1:21" s="2" customFormat="1" ht="12.75">
      <c r="A25" s="167"/>
      <c r="B25" s="167"/>
      <c r="C25" s="167"/>
      <c r="D25" s="167"/>
      <c r="F25" s="166"/>
      <c r="G25" s="166"/>
      <c r="H25" s="37"/>
      <c r="I25" s="168"/>
      <c r="J25" s="168"/>
      <c r="K25" s="54"/>
      <c r="L25" s="166">
        <f t="shared" si="0"/>
        <v>0</v>
      </c>
      <c r="M25" s="166"/>
      <c r="N25" s="54"/>
      <c r="O25" s="54"/>
      <c r="P25" s="37"/>
      <c r="Q25" s="37"/>
      <c r="R25" s="54"/>
      <c r="S25" s="54"/>
      <c r="T25" s="54"/>
      <c r="U25" s="54"/>
    </row>
    <row r="26" spans="1:21" s="2" customFormat="1" ht="12.75">
      <c r="A26" s="167"/>
      <c r="B26" s="167"/>
      <c r="C26" s="167"/>
      <c r="D26" s="167"/>
      <c r="F26" s="166"/>
      <c r="G26" s="166"/>
      <c r="H26" s="37"/>
      <c r="I26" s="168"/>
      <c r="J26" s="168"/>
      <c r="K26" s="54"/>
      <c r="L26" s="166">
        <f t="shared" si="0"/>
        <v>0</v>
      </c>
      <c r="M26" s="166"/>
      <c r="N26" s="54"/>
      <c r="O26" s="54"/>
      <c r="P26" s="37"/>
      <c r="Q26" s="37"/>
      <c r="R26" s="54"/>
      <c r="S26" s="54"/>
      <c r="T26" s="54"/>
      <c r="U26" s="54"/>
    </row>
    <row r="27" spans="1:21" s="2" customFormat="1" ht="12.75">
      <c r="A27" s="167"/>
      <c r="B27" s="167"/>
      <c r="C27" s="167"/>
      <c r="D27" s="167"/>
      <c r="F27" s="166"/>
      <c r="G27" s="166"/>
      <c r="H27" s="37"/>
      <c r="I27" s="168"/>
      <c r="J27" s="168"/>
      <c r="K27" s="54"/>
      <c r="L27" s="166">
        <f t="shared" si="0"/>
        <v>0</v>
      </c>
      <c r="M27" s="166"/>
      <c r="N27" s="54"/>
      <c r="O27" s="54"/>
      <c r="P27" s="37"/>
      <c r="Q27" s="37"/>
      <c r="R27" s="54"/>
      <c r="S27" s="54"/>
      <c r="T27" s="54"/>
      <c r="U27" s="54"/>
    </row>
    <row r="28" spans="1:21" s="2" customFormat="1" ht="12.75">
      <c r="A28" s="167"/>
      <c r="B28" s="167"/>
      <c r="C28" s="167"/>
      <c r="D28" s="167"/>
      <c r="F28" s="166"/>
      <c r="G28" s="166"/>
      <c r="H28" s="37"/>
      <c r="I28" s="168"/>
      <c r="J28" s="168"/>
      <c r="K28" s="54"/>
      <c r="L28" s="166">
        <f t="shared" si="0"/>
        <v>0</v>
      </c>
      <c r="M28" s="166"/>
      <c r="N28" s="54"/>
      <c r="O28" s="54"/>
      <c r="P28" s="37"/>
      <c r="Q28" s="37"/>
      <c r="R28" s="54"/>
      <c r="S28" s="54"/>
      <c r="T28" s="54"/>
      <c r="U28" s="54"/>
    </row>
    <row r="29" spans="1:21" s="2" customFormat="1" ht="12.75">
      <c r="A29" s="167"/>
      <c r="B29" s="167"/>
      <c r="C29" s="167"/>
      <c r="D29" s="167"/>
      <c r="F29" s="166"/>
      <c r="G29" s="166"/>
      <c r="H29" s="37"/>
      <c r="I29" s="168"/>
      <c r="J29" s="168"/>
      <c r="K29" s="54"/>
      <c r="L29" s="166">
        <f t="shared" si="0"/>
        <v>0</v>
      </c>
      <c r="M29" s="166"/>
      <c r="N29" s="54"/>
      <c r="O29" s="54"/>
      <c r="P29" s="37"/>
      <c r="Q29" s="37"/>
      <c r="R29" s="54"/>
      <c r="S29" s="54"/>
      <c r="T29" s="54"/>
      <c r="U29" s="54"/>
    </row>
    <row r="30" spans="1:21" s="2" customFormat="1" ht="12.75">
      <c r="A30" s="167"/>
      <c r="B30" s="167"/>
      <c r="C30" s="167"/>
      <c r="D30" s="167"/>
      <c r="F30" s="166"/>
      <c r="G30" s="166"/>
      <c r="H30" s="37"/>
      <c r="I30" s="168"/>
      <c r="J30" s="168"/>
      <c r="K30" s="54"/>
      <c r="L30" s="166">
        <f t="shared" si="0"/>
        <v>0</v>
      </c>
      <c r="M30" s="166"/>
      <c r="N30" s="54"/>
      <c r="O30" s="54"/>
      <c r="P30" s="37"/>
      <c r="Q30" s="37"/>
      <c r="R30" s="54"/>
      <c r="S30" s="54"/>
      <c r="T30" s="54"/>
      <c r="U30" s="54"/>
    </row>
    <row r="31" spans="1:21" s="2" customFormat="1" ht="12.75">
      <c r="A31" s="167"/>
      <c r="B31" s="167"/>
      <c r="C31" s="167"/>
      <c r="D31" s="167"/>
      <c r="F31" s="166"/>
      <c r="G31" s="166"/>
      <c r="H31" s="37"/>
      <c r="I31" s="168"/>
      <c r="J31" s="168"/>
      <c r="K31" s="54"/>
      <c r="L31" s="166">
        <f t="shared" si="0"/>
        <v>0</v>
      </c>
      <c r="M31" s="166"/>
      <c r="N31" s="54"/>
      <c r="O31" s="54"/>
      <c r="P31" s="37"/>
      <c r="Q31" s="37"/>
      <c r="R31" s="54"/>
      <c r="S31" s="54"/>
      <c r="T31" s="54"/>
      <c r="U31" s="54"/>
    </row>
    <row r="32" spans="1:21" s="2" customFormat="1" ht="12.75">
      <c r="A32" s="167"/>
      <c r="B32" s="167"/>
      <c r="C32" s="167"/>
      <c r="D32" s="167"/>
      <c r="F32" s="166"/>
      <c r="G32" s="166"/>
      <c r="H32" s="37"/>
      <c r="I32" s="168"/>
      <c r="J32" s="168"/>
      <c r="K32" s="54"/>
      <c r="L32" s="166">
        <f t="shared" si="0"/>
        <v>0</v>
      </c>
      <c r="M32" s="166"/>
      <c r="N32" s="54"/>
      <c r="O32" s="54"/>
      <c r="P32" s="37"/>
      <c r="Q32" s="37"/>
      <c r="R32" s="54"/>
      <c r="S32" s="54"/>
      <c r="T32" s="54"/>
      <c r="U32" s="54"/>
    </row>
    <row r="33" spans="1:21" s="2" customFormat="1" ht="12.75">
      <c r="A33" s="167"/>
      <c r="B33" s="167"/>
      <c r="C33" s="167"/>
      <c r="D33" s="167"/>
      <c r="F33" s="166"/>
      <c r="G33" s="166"/>
      <c r="H33" s="37"/>
      <c r="I33" s="168"/>
      <c r="J33" s="168"/>
      <c r="K33" s="54"/>
      <c r="L33" s="166">
        <f t="shared" si="0"/>
        <v>0</v>
      </c>
      <c r="M33" s="166"/>
      <c r="N33" s="54"/>
      <c r="O33" s="54"/>
      <c r="P33" s="37"/>
      <c r="Q33" s="37"/>
      <c r="R33" s="54"/>
      <c r="S33" s="54"/>
      <c r="T33" s="54"/>
      <c r="U33" s="54"/>
    </row>
    <row r="34" spans="1:21" s="2" customFormat="1" ht="12.75">
      <c r="A34" s="167"/>
      <c r="B34" s="167"/>
      <c r="C34" s="167"/>
      <c r="D34" s="167"/>
      <c r="F34" s="166"/>
      <c r="G34" s="166"/>
      <c r="H34" s="37"/>
      <c r="I34" s="168"/>
      <c r="J34" s="168"/>
      <c r="K34" s="54"/>
      <c r="L34" s="166">
        <f t="shared" si="0"/>
        <v>0</v>
      </c>
      <c r="M34" s="166"/>
      <c r="N34" s="54"/>
      <c r="O34" s="54"/>
      <c r="P34" s="37"/>
      <c r="Q34" s="37"/>
      <c r="R34" s="54"/>
      <c r="S34" s="54"/>
      <c r="T34" s="54"/>
      <c r="U34" s="54"/>
    </row>
    <row r="35" spans="1:21" s="2" customFormat="1" ht="12.75">
      <c r="A35" s="171"/>
      <c r="B35" s="171"/>
      <c r="C35" s="171"/>
      <c r="D35" s="171"/>
      <c r="F35" s="166"/>
      <c r="G35" s="166"/>
      <c r="H35" s="37"/>
      <c r="I35" s="168"/>
      <c r="J35" s="168"/>
      <c r="K35" s="54"/>
      <c r="L35" s="166">
        <f t="shared" si="0"/>
        <v>0</v>
      </c>
      <c r="M35" s="166"/>
      <c r="N35" s="54"/>
      <c r="O35" s="54"/>
      <c r="P35" s="37"/>
      <c r="Q35" s="37"/>
      <c r="R35" s="54"/>
      <c r="S35" s="54"/>
      <c r="T35" s="54"/>
      <c r="U35" s="54"/>
    </row>
    <row r="36" spans="1:21" s="2" customFormat="1" ht="12.75">
      <c r="A36" s="167"/>
      <c r="B36" s="167"/>
      <c r="C36" s="167"/>
      <c r="D36" s="167"/>
      <c r="F36" s="166"/>
      <c r="G36" s="166"/>
      <c r="H36" s="37"/>
      <c r="I36" s="168"/>
      <c r="J36" s="168"/>
      <c r="K36" s="54"/>
      <c r="L36" s="166">
        <f t="shared" si="0"/>
        <v>0</v>
      </c>
      <c r="M36" s="166"/>
      <c r="N36" s="54"/>
      <c r="O36" s="54"/>
      <c r="P36" s="37"/>
      <c r="Q36" s="37"/>
      <c r="R36" s="54"/>
      <c r="S36" s="54"/>
      <c r="T36" s="54"/>
      <c r="U36" s="54"/>
    </row>
    <row r="37" spans="1:21" s="2" customFormat="1" ht="12.75">
      <c r="A37" s="167"/>
      <c r="B37" s="167"/>
      <c r="C37" s="167"/>
      <c r="D37" s="167"/>
      <c r="F37" s="166"/>
      <c r="G37" s="166"/>
      <c r="H37" s="37"/>
      <c r="I37" s="168"/>
      <c r="J37" s="168"/>
      <c r="K37" s="54"/>
      <c r="L37" s="166">
        <f t="shared" si="0"/>
        <v>0</v>
      </c>
      <c r="M37" s="166"/>
      <c r="N37" s="54"/>
      <c r="O37" s="54"/>
      <c r="P37" s="37"/>
      <c r="Q37" s="37"/>
      <c r="R37" s="54"/>
      <c r="S37" s="54"/>
      <c r="T37" s="54"/>
      <c r="U37" s="54"/>
    </row>
    <row r="38" spans="1:21" s="2" customFormat="1" ht="12.75">
      <c r="A38" s="167"/>
      <c r="B38" s="167"/>
      <c r="C38" s="167"/>
      <c r="D38" s="167"/>
      <c r="F38" s="166"/>
      <c r="G38" s="166"/>
      <c r="H38" s="37"/>
      <c r="I38" s="168"/>
      <c r="J38" s="168"/>
      <c r="K38" s="54"/>
      <c r="L38" s="166">
        <f t="shared" si="0"/>
        <v>0</v>
      </c>
      <c r="M38" s="166"/>
      <c r="N38" s="54"/>
      <c r="O38" s="54"/>
      <c r="P38" s="37"/>
      <c r="Q38" s="37"/>
      <c r="R38" s="54"/>
      <c r="S38" s="54"/>
      <c r="T38" s="54"/>
      <c r="U38" s="54"/>
    </row>
    <row r="39" spans="1:21" s="2" customFormat="1" ht="12.75">
      <c r="A39" s="167"/>
      <c r="B39" s="167"/>
      <c r="C39" s="167"/>
      <c r="D39" s="167"/>
      <c r="F39" s="166"/>
      <c r="G39" s="166"/>
      <c r="H39" s="37"/>
      <c r="I39" s="168"/>
      <c r="J39" s="168"/>
      <c r="K39" s="54"/>
      <c r="L39" s="166">
        <f t="shared" si="0"/>
        <v>0</v>
      </c>
      <c r="M39" s="166"/>
      <c r="N39" s="54"/>
      <c r="O39" s="54"/>
      <c r="P39" s="37"/>
      <c r="Q39" s="37"/>
      <c r="R39" s="54"/>
      <c r="S39" s="54"/>
      <c r="T39" s="54"/>
      <c r="U39" s="54"/>
    </row>
    <row r="40" spans="1:21" s="2" customFormat="1" ht="12.75">
      <c r="A40" s="167"/>
      <c r="B40" s="167"/>
      <c r="C40" s="167"/>
      <c r="D40" s="167"/>
      <c r="F40" s="166"/>
      <c r="G40" s="166"/>
      <c r="H40" s="37"/>
      <c r="I40" s="166"/>
      <c r="J40" s="166"/>
      <c r="K40" s="54"/>
      <c r="L40" s="166">
        <f t="shared" si="0"/>
        <v>0</v>
      </c>
      <c r="M40" s="166"/>
      <c r="N40" s="54"/>
      <c r="O40" s="54"/>
      <c r="P40" s="37"/>
      <c r="Q40" s="37"/>
      <c r="R40" s="54"/>
      <c r="S40" s="54"/>
      <c r="T40" s="54"/>
      <c r="U40" s="54"/>
    </row>
    <row r="41" spans="1:21" s="2" customFormat="1" ht="12.75">
      <c r="A41" s="167"/>
      <c r="B41" s="167"/>
      <c r="C41" s="167"/>
      <c r="D41" s="167"/>
      <c r="F41" s="166"/>
      <c r="G41" s="166"/>
      <c r="H41" s="37"/>
      <c r="I41" s="166"/>
      <c r="J41" s="166"/>
      <c r="K41" s="54"/>
      <c r="L41" s="166">
        <f t="shared" si="0"/>
        <v>0</v>
      </c>
      <c r="M41" s="166"/>
      <c r="N41" s="54"/>
      <c r="O41" s="54"/>
      <c r="P41" s="37"/>
      <c r="Q41" s="37"/>
      <c r="R41" s="54"/>
      <c r="S41" s="54"/>
      <c r="T41" s="54"/>
      <c r="U41" s="54"/>
    </row>
    <row r="42" spans="1:21" s="2" customFormat="1" ht="12.75">
      <c r="A42" s="167"/>
      <c r="B42" s="167"/>
      <c r="C42" s="167"/>
      <c r="D42" s="167"/>
      <c r="F42" s="166"/>
      <c r="G42" s="166"/>
      <c r="I42" s="166"/>
      <c r="J42" s="166"/>
      <c r="L42" s="166">
        <f t="shared" si="0"/>
        <v>0</v>
      </c>
      <c r="M42" s="166"/>
      <c r="N42" s="54"/>
      <c r="O42" s="54"/>
      <c r="P42" s="37"/>
      <c r="Q42" s="37"/>
      <c r="R42" s="54"/>
      <c r="S42" s="54"/>
      <c r="T42" s="54"/>
      <c r="U42" s="54"/>
    </row>
    <row r="43" spans="1:21" s="2" customFormat="1" ht="12.75">
      <c r="A43" s="167"/>
      <c r="B43" s="167"/>
      <c r="C43" s="167"/>
      <c r="D43" s="167"/>
      <c r="F43" s="166"/>
      <c r="G43" s="166"/>
      <c r="H43" s="37"/>
      <c r="I43" s="166"/>
      <c r="J43" s="166"/>
      <c r="K43" s="54"/>
      <c r="L43" s="166">
        <f t="shared" si="0"/>
        <v>0</v>
      </c>
      <c r="M43" s="166"/>
      <c r="N43" s="54"/>
      <c r="O43" s="54"/>
      <c r="P43" s="37"/>
      <c r="Q43" s="37"/>
      <c r="R43" s="54"/>
      <c r="S43" s="54"/>
      <c r="T43" s="54"/>
      <c r="U43" s="54"/>
    </row>
    <row r="44" spans="1:21" s="2" customFormat="1" ht="12.75">
      <c r="A44" s="167"/>
      <c r="B44" s="167"/>
      <c r="C44" s="167"/>
      <c r="D44" s="167"/>
      <c r="F44" s="54"/>
      <c r="G44" s="54"/>
      <c r="H44" s="37"/>
      <c r="I44" s="54"/>
      <c r="J44" s="54"/>
      <c r="K44" s="54"/>
      <c r="L44" s="37"/>
      <c r="M44" s="54"/>
      <c r="N44" s="54"/>
      <c r="O44" s="54"/>
      <c r="P44" s="37"/>
      <c r="Q44" s="37"/>
      <c r="R44" s="54"/>
      <c r="S44" s="54"/>
      <c r="T44" s="54"/>
      <c r="U44" s="54"/>
    </row>
    <row r="45" spans="1:21" s="2" customFormat="1" ht="15.75">
      <c r="A45" s="167"/>
      <c r="B45" s="167"/>
      <c r="C45" s="167"/>
      <c r="D45" s="167"/>
      <c r="F45" s="54"/>
      <c r="G45" s="164" t="s">
        <v>109</v>
      </c>
      <c r="H45" s="164"/>
      <c r="I45" s="164"/>
      <c r="J45" s="54"/>
      <c r="K45" s="54"/>
      <c r="L45" s="165">
        <f>SUM(L18:M41)</f>
        <v>2444</v>
      </c>
      <c r="M45" s="165"/>
      <c r="N45" s="54"/>
      <c r="O45" s="54"/>
      <c r="P45" s="37"/>
      <c r="Q45" s="37"/>
      <c r="R45" s="54"/>
      <c r="S45" s="54"/>
      <c r="T45" s="54"/>
      <c r="U45" s="54"/>
    </row>
    <row r="46" spans="1:21" s="2" customFormat="1" ht="12.75">
      <c r="A46" s="167"/>
      <c r="B46" s="167"/>
      <c r="C46" s="167"/>
      <c r="D46" s="167"/>
      <c r="F46" s="54"/>
      <c r="G46" s="54"/>
      <c r="H46" s="37"/>
      <c r="I46" s="54"/>
      <c r="J46" s="54"/>
      <c r="K46" s="54"/>
      <c r="L46" s="37"/>
      <c r="M46" s="54"/>
      <c r="N46" s="54"/>
      <c r="O46" s="54"/>
      <c r="P46" s="37"/>
      <c r="Q46" s="37"/>
      <c r="R46" s="54"/>
      <c r="S46" s="54"/>
      <c r="T46" s="54"/>
      <c r="U46" s="54"/>
    </row>
    <row r="47" spans="1:21" s="2" customFormat="1" ht="12.75">
      <c r="A47" s="167"/>
      <c r="B47" s="167"/>
      <c r="C47" s="167"/>
      <c r="D47" s="167"/>
      <c r="F47" s="54"/>
      <c r="G47" s="54"/>
      <c r="H47" s="37"/>
      <c r="I47" s="54"/>
      <c r="J47" s="54"/>
      <c r="K47" s="54"/>
      <c r="L47" s="37"/>
      <c r="M47" s="54"/>
      <c r="N47" s="54"/>
      <c r="O47" s="54"/>
      <c r="P47" s="37"/>
      <c r="Q47" s="37"/>
      <c r="R47" s="54"/>
      <c r="S47" s="54"/>
      <c r="T47" s="54"/>
      <c r="U47" s="54"/>
    </row>
    <row r="48" spans="1:21" s="2" customFormat="1" ht="12.75">
      <c r="A48" s="167"/>
      <c r="B48" s="167"/>
      <c r="C48" s="167"/>
      <c r="D48" s="167"/>
      <c r="F48" s="54"/>
      <c r="G48" s="54"/>
      <c r="H48" s="37"/>
      <c r="I48" s="54"/>
      <c r="J48" s="54"/>
      <c r="K48" s="54"/>
      <c r="L48" s="37"/>
      <c r="M48" s="54"/>
      <c r="N48" s="54"/>
      <c r="O48" s="54"/>
      <c r="P48" s="37"/>
      <c r="Q48" s="37"/>
      <c r="R48" s="54"/>
      <c r="S48" s="54"/>
      <c r="T48" s="54"/>
      <c r="U48" s="54"/>
    </row>
    <row r="49" spans="1:21" s="2" customFormat="1" ht="12.75">
      <c r="A49" s="167"/>
      <c r="B49" s="167"/>
      <c r="C49" s="167"/>
      <c r="D49" s="167"/>
      <c r="F49" s="54"/>
      <c r="G49" s="54"/>
      <c r="H49" s="37"/>
      <c r="I49" s="54"/>
      <c r="J49" s="54"/>
      <c r="K49" s="54"/>
      <c r="L49" s="37"/>
      <c r="M49" s="54"/>
      <c r="N49" s="54"/>
      <c r="O49" s="54"/>
      <c r="P49" s="37"/>
      <c r="Q49" s="37"/>
      <c r="R49" s="54"/>
      <c r="S49" s="54"/>
      <c r="T49" s="54"/>
      <c r="U49" s="54"/>
    </row>
    <row r="50" spans="1:21" s="2" customFormat="1" ht="12.75">
      <c r="A50" s="167"/>
      <c r="B50" s="167"/>
      <c r="C50" s="167"/>
      <c r="D50" s="167"/>
      <c r="F50" s="54"/>
      <c r="G50" s="54"/>
      <c r="H50" s="37"/>
      <c r="I50" s="54"/>
      <c r="J50" s="54"/>
      <c r="K50" s="54"/>
      <c r="L50" s="37"/>
      <c r="M50" s="54"/>
      <c r="N50" s="54"/>
      <c r="O50" s="54"/>
      <c r="P50" s="37"/>
      <c r="Q50" s="37"/>
      <c r="R50" s="54"/>
      <c r="S50" s="54"/>
      <c r="T50" s="54"/>
      <c r="U50" s="54"/>
    </row>
    <row r="51" spans="1:21" s="2" customFormat="1" ht="12.75">
      <c r="A51" s="167"/>
      <c r="B51" s="167"/>
      <c r="C51" s="167"/>
      <c r="D51" s="167"/>
      <c r="F51" s="54"/>
      <c r="G51" s="54"/>
      <c r="H51" s="37"/>
      <c r="I51" s="54"/>
      <c r="J51" s="54"/>
      <c r="K51" s="54"/>
      <c r="L51" s="37"/>
      <c r="M51" s="54"/>
      <c r="N51" s="54"/>
      <c r="O51" s="54"/>
      <c r="P51" s="37"/>
      <c r="Q51" s="37"/>
      <c r="R51" s="54"/>
      <c r="S51" s="54"/>
      <c r="T51" s="54"/>
      <c r="U51" s="54"/>
    </row>
    <row r="52" s="2" customFormat="1" ht="12.75"/>
    <row r="53" s="2" customFormat="1" ht="12.75"/>
    <row r="54" spans="18:21" s="2" customFormat="1" ht="15.75">
      <c r="R54" s="55"/>
      <c r="S54" s="55"/>
      <c r="T54" s="55"/>
      <c r="U54" s="55"/>
    </row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39">
    <mergeCell ref="I41:J41"/>
    <mergeCell ref="I42:J42"/>
    <mergeCell ref="I43:J43"/>
    <mergeCell ref="L40:M40"/>
    <mergeCell ref="L41:M41"/>
    <mergeCell ref="L42:M42"/>
    <mergeCell ref="L43:M43"/>
    <mergeCell ref="F40:G40"/>
    <mergeCell ref="F41:G41"/>
    <mergeCell ref="F42:G42"/>
    <mergeCell ref="F43:G43"/>
    <mergeCell ref="A35:D35"/>
    <mergeCell ref="A36:D36"/>
    <mergeCell ref="A37:D37"/>
    <mergeCell ref="A38:D38"/>
    <mergeCell ref="A40:D40"/>
    <mergeCell ref="A39:D39"/>
    <mergeCell ref="A30:D30"/>
    <mergeCell ref="A32:D32"/>
    <mergeCell ref="A33:D33"/>
    <mergeCell ref="A34:D34"/>
    <mergeCell ref="A31:D31"/>
    <mergeCell ref="A26:D26"/>
    <mergeCell ref="A27:D27"/>
    <mergeCell ref="A28:D28"/>
    <mergeCell ref="A29:D29"/>
    <mergeCell ref="A22:D22"/>
    <mergeCell ref="A23:D23"/>
    <mergeCell ref="A24:D24"/>
    <mergeCell ref="A25:D25"/>
    <mergeCell ref="J7:M8"/>
    <mergeCell ref="I7:I8"/>
    <mergeCell ref="A17:D17"/>
    <mergeCell ref="F17:G17"/>
    <mergeCell ref="I17:J17"/>
    <mergeCell ref="B15:T15"/>
    <mergeCell ref="A5:C5"/>
    <mergeCell ref="A13:G13"/>
    <mergeCell ref="A7:D8"/>
    <mergeCell ref="E7:H8"/>
    <mergeCell ref="A18:D18"/>
    <mergeCell ref="A19:D19"/>
    <mergeCell ref="F19:G19"/>
    <mergeCell ref="A20:D20"/>
    <mergeCell ref="A21:D21"/>
    <mergeCell ref="A43:D43"/>
    <mergeCell ref="A42:D42"/>
    <mergeCell ref="L17:M17"/>
    <mergeCell ref="L18:M18"/>
    <mergeCell ref="L19:M19"/>
    <mergeCell ref="L32:M32"/>
    <mergeCell ref="L33:M33"/>
    <mergeCell ref="L34:M34"/>
    <mergeCell ref="L39:M39"/>
    <mergeCell ref="A41:D41"/>
    <mergeCell ref="A46:D46"/>
    <mergeCell ref="I34:J34"/>
    <mergeCell ref="I35:J35"/>
    <mergeCell ref="I36:J36"/>
    <mergeCell ref="I37:J37"/>
    <mergeCell ref="I38:J38"/>
    <mergeCell ref="I39:J39"/>
    <mergeCell ref="I40:J40"/>
    <mergeCell ref="A45:D45"/>
    <mergeCell ref="A44:D44"/>
    <mergeCell ref="A47:D47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A48:D48"/>
    <mergeCell ref="F38:G38"/>
    <mergeCell ref="F39:G39"/>
    <mergeCell ref="I18:J18"/>
    <mergeCell ref="I19:J19"/>
    <mergeCell ref="I20:J20"/>
    <mergeCell ref="I21:J21"/>
    <mergeCell ref="I22:J22"/>
    <mergeCell ref="I23:J23"/>
    <mergeCell ref="I24:J24"/>
    <mergeCell ref="A49:D49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A50:D50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A51:D51"/>
    <mergeCell ref="W6:X6"/>
    <mergeCell ref="W9:X9"/>
    <mergeCell ref="N10:R10"/>
    <mergeCell ref="S10:T10"/>
    <mergeCell ref="U10:V10"/>
    <mergeCell ref="W10:X10"/>
    <mergeCell ref="F18:G18"/>
    <mergeCell ref="L20:M20"/>
    <mergeCell ref="L21:M21"/>
    <mergeCell ref="L22:M22"/>
    <mergeCell ref="L23:M23"/>
    <mergeCell ref="L29:M29"/>
    <mergeCell ref="L30:M30"/>
    <mergeCell ref="L31:M31"/>
    <mergeCell ref="L24:M24"/>
    <mergeCell ref="L25:M25"/>
    <mergeCell ref="L26:M26"/>
    <mergeCell ref="L27:M27"/>
    <mergeCell ref="U6:V6"/>
    <mergeCell ref="N7:R9"/>
    <mergeCell ref="S7:X8"/>
    <mergeCell ref="S9:T9"/>
    <mergeCell ref="U9:V9"/>
    <mergeCell ref="G45:I45"/>
    <mergeCell ref="L45:M45"/>
    <mergeCell ref="A3:T3"/>
    <mergeCell ref="E5:Q5"/>
    <mergeCell ref="S6:T6"/>
    <mergeCell ref="L35:M35"/>
    <mergeCell ref="L36:M36"/>
    <mergeCell ref="L37:M37"/>
    <mergeCell ref="L38:M38"/>
    <mergeCell ref="L28:M2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0.57421875" style="8" customWidth="1"/>
    <col min="2" max="3" width="6.7109375" style="8" customWidth="1"/>
    <col min="4" max="4" width="52.7109375" style="8" customWidth="1"/>
    <col min="5" max="7" width="11.57421875" style="8" customWidth="1"/>
    <col min="8" max="16384" width="9.140625" style="8" customWidth="1"/>
  </cols>
  <sheetData>
    <row r="1" spans="1:5" s="9" customFormat="1" ht="18">
      <c r="A1" s="98" t="s">
        <v>46</v>
      </c>
      <c r="B1" s="98"/>
      <c r="C1" s="98"/>
      <c r="D1" s="98"/>
      <c r="E1" s="98"/>
    </row>
    <row r="2" spans="1:5" s="9" customFormat="1" ht="18">
      <c r="A2" s="98" t="s">
        <v>47</v>
      </c>
      <c r="B2" s="98"/>
      <c r="C2" s="98"/>
      <c r="D2" s="98"/>
      <c r="E2" s="98"/>
    </row>
    <row r="3" spans="1:5" s="9" customFormat="1" ht="18">
      <c r="A3" s="98" t="s">
        <v>61</v>
      </c>
      <c r="B3" s="98"/>
      <c r="C3" s="98"/>
      <c r="D3" s="98"/>
      <c r="E3" s="98"/>
    </row>
    <row r="4" spans="1:4" s="20" customFormat="1" ht="12.75" customHeight="1">
      <c r="A4" s="102" t="s">
        <v>49</v>
      </c>
      <c r="B4" s="18" t="s">
        <v>50</v>
      </c>
      <c r="C4" s="18" t="s">
        <v>51</v>
      </c>
      <c r="D4" s="19" t="s">
        <v>52</v>
      </c>
    </row>
    <row r="5" spans="1:4" s="20" customFormat="1" ht="12.75" customHeight="1">
      <c r="A5" s="102"/>
      <c r="B5" s="19" t="s">
        <v>0</v>
      </c>
      <c r="C5" s="21">
        <v>38</v>
      </c>
      <c r="D5" s="18" t="s">
        <v>42</v>
      </c>
    </row>
    <row r="6" spans="1:4" s="20" customFormat="1" ht="12.75" customHeight="1">
      <c r="A6" s="102"/>
      <c r="B6" s="19" t="s">
        <v>1</v>
      </c>
      <c r="C6" s="21">
        <v>23</v>
      </c>
      <c r="D6" s="18" t="s">
        <v>43</v>
      </c>
    </row>
    <row r="7" s="20" customFormat="1" ht="12.75" customHeight="1"/>
    <row r="8" spans="5:7" s="20" customFormat="1" ht="12.75" customHeight="1">
      <c r="E8" s="22"/>
      <c r="F8" s="22"/>
      <c r="G8" s="22" t="s">
        <v>210</v>
      </c>
    </row>
    <row r="9" spans="1:7" s="24" customFormat="1" ht="30.75" customHeight="1">
      <c r="A9" s="105" t="s">
        <v>53</v>
      </c>
      <c r="B9" s="105"/>
      <c r="C9" s="105" t="s">
        <v>52</v>
      </c>
      <c r="D9" s="105"/>
      <c r="E9" s="14" t="s">
        <v>247</v>
      </c>
      <c r="F9" s="14" t="s">
        <v>259</v>
      </c>
      <c r="G9" s="14" t="s">
        <v>269</v>
      </c>
    </row>
    <row r="10" spans="1:7" s="24" customFormat="1" ht="12.75" customHeight="1">
      <c r="A10" s="25" t="s">
        <v>31</v>
      </c>
      <c r="B10" s="23"/>
      <c r="C10" s="106" t="s">
        <v>32</v>
      </c>
      <c r="D10" s="107"/>
      <c r="E10" s="26">
        <f>SUM(E11:E15)</f>
        <v>14082000</v>
      </c>
      <c r="F10" s="26">
        <f>SUM(F11:F15)</f>
        <v>15211500</v>
      </c>
      <c r="G10" s="26">
        <f>SUM(G11:G15)</f>
        <v>16432000</v>
      </c>
    </row>
    <row r="11" spans="1:7" s="24" customFormat="1" ht="12.75" customHeight="1">
      <c r="A11" s="23"/>
      <c r="B11" s="17">
        <v>1</v>
      </c>
      <c r="C11" s="103" t="s">
        <v>33</v>
      </c>
      <c r="D11" s="104"/>
      <c r="E11" s="27">
        <f>SUM('TEMEL MAAŞLAR'!S10+'TABAN AYLIK'!S10+'ZAMLAR VE TAZMİNATLAR'!S10+ÖDENEKLER!S10+'SOSYAL HAKLAR'!S10+'EK ÇALIŞMA'!S10+'EK DERS'!S10)</f>
        <v>13843000</v>
      </c>
      <c r="F11" s="27">
        <f>SUM('TEMEL MAAŞLAR'!U10+'TABAN AYLIK'!U10+'ZAMLAR VE TAZMİNATLAR'!U10+ÖDENEKLER!U10+'SOSYAL HAKLAR'!U10+'EK ÇALIŞMA'!U10+'EK DERS'!U10)</f>
        <v>14952000</v>
      </c>
      <c r="G11" s="27">
        <f>SUM('TEMEL MAAŞLAR'!W10+'TABAN AYLIK'!W10+'ZAMLAR VE TAZMİNATLAR'!W10+ÖDENEKLER!W10+'SOSYAL HAKLAR'!W10+'EK ÇALIŞMA'!W10+'EK DERS'!W10)</f>
        <v>16150500</v>
      </c>
    </row>
    <row r="12" spans="1:7" s="24" customFormat="1" ht="12.75" customHeight="1">
      <c r="A12" s="23"/>
      <c r="B12" s="17">
        <v>2</v>
      </c>
      <c r="C12" s="103" t="s">
        <v>62</v>
      </c>
      <c r="D12" s="104"/>
      <c r="E12" s="27">
        <f>SUM('SÖZLEŞMELİ PERSONEL'!S10+'SÖZLEŞMELİ PERSONEL SOSYAL HAK'!S10)</f>
        <v>168000</v>
      </c>
      <c r="F12" s="27">
        <f>SUM('SÖZLEŞMELİ PERSONEL'!U10+'SÖZLEŞMELİ PERSONEL SOSYAL HAK'!U10)</f>
        <v>182000</v>
      </c>
      <c r="G12" s="27">
        <f>SUM('SÖZLEŞMELİ PERSONEL'!W10+'SÖZLEŞMELİ PERSONEL SOSYAL HAK'!W10)</f>
        <v>197000</v>
      </c>
    </row>
    <row r="13" spans="1:7" s="24" customFormat="1" ht="12.75" customHeight="1">
      <c r="A13" s="23"/>
      <c r="B13" s="17">
        <v>3</v>
      </c>
      <c r="C13" s="103" t="s">
        <v>63</v>
      </c>
      <c r="D13" s="104"/>
      <c r="E13" s="27"/>
      <c r="F13" s="27"/>
      <c r="G13" s="27"/>
    </row>
    <row r="14" spans="1:7" s="24" customFormat="1" ht="12.75" customHeight="1">
      <c r="A14" s="23"/>
      <c r="B14" s="17">
        <v>4</v>
      </c>
      <c r="C14" s="103" t="s">
        <v>64</v>
      </c>
      <c r="D14" s="104"/>
      <c r="E14" s="27">
        <f>+'GEÇİCİ PERSONEL'!S10+4CPERSONEL!S10</f>
        <v>71000</v>
      </c>
      <c r="F14" s="27">
        <f>+'GEÇİCİ PERSONEL'!U10+4CPERSONEL!U10</f>
        <v>77500</v>
      </c>
      <c r="G14" s="27">
        <f>+'GEÇİCİ PERSONEL'!W10+4CPERSONEL!W10</f>
        <v>84500</v>
      </c>
    </row>
    <row r="15" spans="1:7" s="24" customFormat="1" ht="12.75" customHeight="1">
      <c r="A15" s="23"/>
      <c r="B15" s="17">
        <v>5</v>
      </c>
      <c r="C15" s="103" t="s">
        <v>65</v>
      </c>
      <c r="D15" s="104"/>
      <c r="E15" s="27"/>
      <c r="F15" s="27"/>
      <c r="G15" s="27"/>
    </row>
    <row r="16" spans="1:7" s="24" customFormat="1" ht="12.75" customHeight="1">
      <c r="A16" s="25" t="s">
        <v>66</v>
      </c>
      <c r="B16" s="23"/>
      <c r="C16" s="106" t="s">
        <v>54</v>
      </c>
      <c r="D16" s="107"/>
      <c r="E16" s="28">
        <f>SUM(E17:E21)</f>
        <v>792000</v>
      </c>
      <c r="F16" s="28">
        <f>SUM(F17:F21)</f>
        <v>855500</v>
      </c>
      <c r="G16" s="28">
        <f>SUM(G17:G21)</f>
        <v>925000</v>
      </c>
    </row>
    <row r="17" spans="1:7" s="24" customFormat="1" ht="12.75" customHeight="1">
      <c r="A17" s="23"/>
      <c r="B17" s="17">
        <v>1</v>
      </c>
      <c r="C17" s="103" t="s">
        <v>33</v>
      </c>
      <c r="D17" s="104"/>
      <c r="E17" s="27">
        <f>SUM('SOSYAL GÜVENLİK PRİMİ'!S10+'SAĞLIK PRİMİ'!S10)</f>
        <v>486000</v>
      </c>
      <c r="F17" s="27">
        <f>SUM('SOSYAL GÜVENLİK PRİMİ'!U10+'SAĞLIK PRİMİ'!U10)</f>
        <v>525000</v>
      </c>
      <c r="G17" s="27">
        <f>SUM('SOSYAL GÜVENLİK PRİMİ'!W10+'SAĞLIK PRİMİ'!W10)</f>
        <v>567500</v>
      </c>
    </row>
    <row r="18" spans="1:7" s="24" customFormat="1" ht="12.75" customHeight="1">
      <c r="A18" s="23"/>
      <c r="B18" s="17">
        <v>2</v>
      </c>
      <c r="C18" s="103" t="s">
        <v>44</v>
      </c>
      <c r="D18" s="104"/>
      <c r="E18" s="27">
        <f>SUM('SOSYAL GÜVENLİ PRİMİ(YABANCI)'!S10)</f>
        <v>300000</v>
      </c>
      <c r="F18" s="27">
        <f>SUM('SOSYAL GÜVENLİ PRİMİ(YABANCI)'!U10)</f>
        <v>324000</v>
      </c>
      <c r="G18" s="27">
        <f>SUM('SOSYAL GÜVENLİ PRİMİ(YABANCI)'!W10)</f>
        <v>350000</v>
      </c>
    </row>
    <row r="19" spans="1:7" s="24" customFormat="1" ht="12.75" customHeight="1">
      <c r="A19" s="23"/>
      <c r="B19" s="17">
        <v>3</v>
      </c>
      <c r="C19" s="103" t="s">
        <v>63</v>
      </c>
      <c r="D19" s="104"/>
      <c r="E19" s="27"/>
      <c r="F19" s="27"/>
      <c r="G19" s="27"/>
    </row>
    <row r="20" spans="1:7" s="24" customFormat="1" ht="12.75" customHeight="1">
      <c r="A20" s="23"/>
      <c r="B20" s="17">
        <v>4</v>
      </c>
      <c r="C20" s="103" t="s">
        <v>64</v>
      </c>
      <c r="D20" s="104"/>
      <c r="E20" s="27">
        <f>+'SOSYAL GÜVENLİ PRİMİ(GEÇİCİ PE)'!S10</f>
        <v>6000</v>
      </c>
      <c r="F20" s="27">
        <f>+'SOSYAL GÜVENLİ PRİMİ(GEÇİCİ PE)'!U10</f>
        <v>6500</v>
      </c>
      <c r="G20" s="27">
        <f>+'SOSYAL GÜVENLİ PRİMİ(GEÇİCİ PE)'!W10</f>
        <v>7500</v>
      </c>
    </row>
    <row r="21" spans="1:7" s="24" customFormat="1" ht="12.75" customHeight="1">
      <c r="A21" s="23"/>
      <c r="B21" s="17">
        <v>5</v>
      </c>
      <c r="C21" s="103" t="s">
        <v>65</v>
      </c>
      <c r="D21" s="104"/>
      <c r="E21" s="27"/>
      <c r="F21" s="27"/>
      <c r="G21" s="27"/>
    </row>
    <row r="22" spans="1:7" s="24" customFormat="1" ht="12.75" customHeight="1">
      <c r="A22" s="25" t="s">
        <v>67</v>
      </c>
      <c r="B22" s="23"/>
      <c r="C22" s="106" t="s">
        <v>68</v>
      </c>
      <c r="D22" s="107"/>
      <c r="E22" s="28">
        <f>SUM(E23:E31)</f>
        <v>1439900</v>
      </c>
      <c r="F22" s="28">
        <f>SUM(F23:F31)</f>
        <v>1513200</v>
      </c>
      <c r="G22" s="28">
        <f>SUM(G23:G31)</f>
        <v>1589800</v>
      </c>
    </row>
    <row r="23" spans="1:7" s="24" customFormat="1" ht="12.75" customHeight="1">
      <c r="A23" s="23"/>
      <c r="B23" s="17">
        <v>1</v>
      </c>
      <c r="C23" s="103" t="s">
        <v>69</v>
      </c>
      <c r="D23" s="104"/>
      <c r="E23" s="27"/>
      <c r="F23" s="27"/>
      <c r="G23" s="27"/>
    </row>
    <row r="24" spans="1:7" s="24" customFormat="1" ht="12.75" customHeight="1">
      <c r="A24" s="23"/>
      <c r="B24" s="17">
        <v>2</v>
      </c>
      <c r="C24" s="103" t="s">
        <v>70</v>
      </c>
      <c r="D24" s="104"/>
      <c r="E24" s="27">
        <f>SUM('KIRTASİYE ALIMI'!S10+'BÜRO MALZEMESİ ALIMLARI'!S10+'SU ALIMLARI'!S10+'TEMİZLİK MALZEMESİ ALIMLARI'!S10+'YAKACAK ALIMLARI'!S10+'AKARYAKIT VE YAĞ ALIMLARI'!S10+'ELEKTRİK ALIMLARI'!S10+'GİYECEK ALIMLARI'!S10+'LABORATUVAR-KİMYEVİ-TEMRİNLİK '!S10+'DİĞER ÖZEL MALZEME ALIMLARI'!S10+'DİĞER TÜKETİM MAL MALZEMESİ ALI'!S10)</f>
        <v>414600</v>
      </c>
      <c r="F24" s="27">
        <f>SUM('KIRTASİYE ALIMI'!U10+'BÜRO MALZEMESİ ALIMLARI'!U10+'AKARYAKIT VE YAĞ ALIMLARI'!U10+'SU ALIMLARI'!U10+'TEMİZLİK MALZEMESİ ALIMLARI'!U10+'YAKACAK ALIMLARI'!U10+'ELEKTRİK ALIMLARI'!U10+'GİYECEK ALIMLARI'!U10+'LABORATUVAR-KİMYEVİ-TEMRİNLİK '!U10+'DİĞER ÖZEL MALZEME ALIMLARI'!U10+'DİĞER TÜKETİM MAL MALZEMESİ ALI'!U10)</f>
        <v>436100</v>
      </c>
      <c r="G24" s="27">
        <f>SUM('KIRTASİYE ALIMI'!W10+'BÜRO MALZEMESİ ALIMLARI'!W10+'AKARYAKIT VE YAĞ ALIMLARI'!W10+'SU ALIMLARI'!W10+'TEMİZLİK MALZEMESİ ALIMLARI'!W10+'YAKACAK ALIMLARI'!W10+'ELEKTRİK ALIMLARI'!W10+'GİYECEK ALIMLARI'!W10+'LABORATUVAR-KİMYEVİ-TEMRİNLİK '!W10+'DİĞER ÖZEL MALZEME ALIMLARI'!W10+'DİĞER TÜKETİM MAL MALZEMESİ ALI'!W10)</f>
        <v>458400</v>
      </c>
    </row>
    <row r="25" spans="1:7" s="24" customFormat="1" ht="12.75" customHeight="1">
      <c r="A25" s="23"/>
      <c r="B25" s="17">
        <v>3</v>
      </c>
      <c r="C25" s="103" t="s">
        <v>35</v>
      </c>
      <c r="D25" s="104"/>
      <c r="E25" s="27">
        <f>SUM('YURTİÇİ GEÇİCİ GÖREV YOLLUK'!S10+'YURTİÇİ SÜREKLİ YOLLUK'!S10+'YURTDIŞI GEÇİCİ GÖREV YOLLUK '!S10)</f>
        <v>29500</v>
      </c>
      <c r="F25" s="27">
        <f>SUM('YURTİÇİ GEÇİCİ GÖREV YOLLUK'!U10+'YURTİÇİ SÜREKLİ YOLLUK'!U10+'YURTDIŞI GEÇİCİ GÖREV YOLLUK '!U10)</f>
        <v>31200</v>
      </c>
      <c r="G25" s="27">
        <f>SUM('YURTİÇİ GEÇİCİ GÖREV YOLLUK'!W10+'YURTİÇİ SÜREKLİ YOLLUK'!W10+'YURTDIŞI GEÇİCİ GÖREV YOLLUK '!W10)</f>
        <v>32900</v>
      </c>
    </row>
    <row r="26" spans="1:7" s="24" customFormat="1" ht="12.75" customHeight="1">
      <c r="A26" s="23"/>
      <c r="B26" s="17">
        <v>4</v>
      </c>
      <c r="C26" s="103" t="s">
        <v>36</v>
      </c>
      <c r="D26" s="104"/>
      <c r="E26" s="27"/>
      <c r="F26" s="27"/>
      <c r="G26" s="27"/>
    </row>
    <row r="27" spans="1:7" s="24" customFormat="1" ht="12.75" customHeight="1">
      <c r="A27" s="23"/>
      <c r="B27" s="17">
        <v>5</v>
      </c>
      <c r="C27" s="103" t="s">
        <v>37</v>
      </c>
      <c r="D27" s="104"/>
      <c r="E27" s="27">
        <f>SUM('MÜTEAHHİTLİK HİZMETLERİ'!S10+'POSTA VE TELGRAF GİDERLERİ'!S10+'TELEFON VE ABONELİK GİDERLERİ'!S10)</f>
        <v>985800</v>
      </c>
      <c r="F27" s="27">
        <f>SUM('MÜTEAHHİTLİK HİZMETLERİ'!U10+'POSTA VE TELGRAF GİDERLERİ'!U10+'TELEFON VE ABONELİK GİDERLERİ'!U10)</f>
        <v>1035300</v>
      </c>
      <c r="G27" s="27">
        <f>SUM('MÜTEAHHİTLİK HİZMETLERİ'!W10+'POSTA VE TELGRAF GİDERLERİ'!W10+'TELEFON VE ABONELİK GİDERLERİ'!W10)</f>
        <v>1087200</v>
      </c>
    </row>
    <row r="28" spans="1:7" s="24" customFormat="1" ht="12.75" customHeight="1">
      <c r="A28" s="23"/>
      <c r="B28" s="17">
        <v>6</v>
      </c>
      <c r="C28" s="103" t="s">
        <v>45</v>
      </c>
      <c r="D28" s="104"/>
      <c r="E28" s="27"/>
      <c r="F28" s="27"/>
      <c r="G28" s="27"/>
    </row>
    <row r="29" spans="1:7" s="24" customFormat="1" ht="12.75" customHeight="1">
      <c r="A29" s="23"/>
      <c r="B29" s="17">
        <v>7</v>
      </c>
      <c r="C29" s="103" t="s">
        <v>71</v>
      </c>
      <c r="D29" s="104"/>
      <c r="E29" s="27">
        <f>SUM('MAKİNE TEÇ.BAKIM ONARIM'!S10)</f>
        <v>5000</v>
      </c>
      <c r="F29" s="27">
        <f>SUM('MAKİNE TEÇ.BAKIM ONARIM'!U10)</f>
        <v>5300</v>
      </c>
      <c r="G29" s="27">
        <f>SUM('MAKİNE TEÇ.BAKIM ONARIM'!W10)</f>
        <v>5600</v>
      </c>
    </row>
    <row r="30" spans="1:7" s="24" customFormat="1" ht="12.75" customHeight="1">
      <c r="A30" s="23"/>
      <c r="B30" s="17">
        <v>8</v>
      </c>
      <c r="C30" s="103" t="s">
        <v>72</v>
      </c>
      <c r="D30" s="104"/>
      <c r="E30" s="27">
        <f>SUM('OKUL BAKIM VE ONARIM'!S10+'GEMİ BAKIM VE ONARIM'!S10)</f>
        <v>5000</v>
      </c>
      <c r="F30" s="27">
        <f>SUM('OKUL BAKIM VE ONARIM'!U10+'GEMİ BAKIM VE ONARIM'!U10)</f>
        <v>5300</v>
      </c>
      <c r="G30" s="27">
        <f>SUM('OKUL BAKIM VE ONARIM'!W10+'GEMİ BAKIM VE ONARIM'!W10)</f>
        <v>5700</v>
      </c>
    </row>
    <row r="31" spans="1:7" s="24" customFormat="1" ht="12.75" customHeight="1">
      <c r="A31" s="23"/>
      <c r="B31" s="17">
        <v>9</v>
      </c>
      <c r="C31" s="103" t="s">
        <v>38</v>
      </c>
      <c r="D31" s="104"/>
      <c r="E31" s="27"/>
      <c r="F31" s="27"/>
      <c r="G31" s="27"/>
    </row>
    <row r="32" spans="1:7" s="24" customFormat="1" ht="12.75" customHeight="1">
      <c r="A32" s="25" t="s">
        <v>30</v>
      </c>
      <c r="B32" s="23"/>
      <c r="C32" s="106" t="s">
        <v>55</v>
      </c>
      <c r="D32" s="107"/>
      <c r="E32" s="28">
        <f>SUM(E33:E35)</f>
        <v>0</v>
      </c>
      <c r="F32" s="28">
        <f>SUM(F33:F35)</f>
        <v>0</v>
      </c>
      <c r="G32" s="28">
        <f>SUM(G33:G35)</f>
        <v>0</v>
      </c>
    </row>
    <row r="33" spans="1:7" s="24" customFormat="1" ht="12.75" customHeight="1">
      <c r="A33" s="23"/>
      <c r="B33" s="17">
        <v>1</v>
      </c>
      <c r="C33" s="103" t="s">
        <v>73</v>
      </c>
      <c r="D33" s="104"/>
      <c r="E33" s="27"/>
      <c r="F33" s="27"/>
      <c r="G33" s="27"/>
    </row>
    <row r="34" spans="1:7" s="24" customFormat="1" ht="12.75" customHeight="1">
      <c r="A34" s="23"/>
      <c r="B34" s="17">
        <v>2</v>
      </c>
      <c r="C34" s="103" t="s">
        <v>74</v>
      </c>
      <c r="D34" s="104"/>
      <c r="E34" s="27"/>
      <c r="F34" s="27"/>
      <c r="G34" s="27"/>
    </row>
    <row r="35" spans="1:7" s="24" customFormat="1" ht="12.75" customHeight="1">
      <c r="A35" s="23"/>
      <c r="B35" s="17">
        <v>3</v>
      </c>
      <c r="C35" s="103" t="s">
        <v>75</v>
      </c>
      <c r="D35" s="104"/>
      <c r="E35" s="27"/>
      <c r="F35" s="27"/>
      <c r="G35" s="27"/>
    </row>
    <row r="36" spans="1:7" s="24" customFormat="1" ht="12.75" customHeight="1">
      <c r="A36" s="25" t="s">
        <v>76</v>
      </c>
      <c r="B36" s="23"/>
      <c r="C36" s="106" t="s">
        <v>77</v>
      </c>
      <c r="D36" s="107"/>
      <c r="E36" s="28">
        <f>SUM(E37:E42)</f>
        <v>0</v>
      </c>
      <c r="F36" s="28">
        <f>SUM(F37:F42)</f>
        <v>0</v>
      </c>
      <c r="G36" s="28">
        <f>SUM(G37:G42)</f>
        <v>0</v>
      </c>
    </row>
    <row r="37" spans="1:7" s="24" customFormat="1" ht="12.75" customHeight="1">
      <c r="A37" s="23"/>
      <c r="B37" s="17">
        <v>1</v>
      </c>
      <c r="C37" s="103" t="s">
        <v>78</v>
      </c>
      <c r="D37" s="104"/>
      <c r="E37" s="27"/>
      <c r="F37" s="27"/>
      <c r="G37" s="27"/>
    </row>
    <row r="38" spans="1:7" s="24" customFormat="1" ht="12.75" customHeight="1">
      <c r="A38" s="23"/>
      <c r="B38" s="17">
        <v>2</v>
      </c>
      <c r="C38" s="103" t="s">
        <v>79</v>
      </c>
      <c r="D38" s="104"/>
      <c r="E38" s="27"/>
      <c r="F38" s="27"/>
      <c r="G38" s="27"/>
    </row>
    <row r="39" spans="1:7" s="24" customFormat="1" ht="12.75" customHeight="1">
      <c r="A39" s="23"/>
      <c r="B39" s="17">
        <v>3</v>
      </c>
      <c r="C39" s="103" t="s">
        <v>80</v>
      </c>
      <c r="D39" s="104"/>
      <c r="E39" s="27"/>
      <c r="F39" s="27"/>
      <c r="G39" s="27"/>
    </row>
    <row r="40" spans="1:7" s="24" customFormat="1" ht="12.75" customHeight="1">
      <c r="A40" s="23"/>
      <c r="B40" s="17">
        <v>4</v>
      </c>
      <c r="C40" s="103" t="s">
        <v>81</v>
      </c>
      <c r="D40" s="104"/>
      <c r="E40" s="27"/>
      <c r="F40" s="27"/>
      <c r="G40" s="27"/>
    </row>
    <row r="41" spans="1:7" s="24" customFormat="1" ht="25.5" customHeight="1">
      <c r="A41" s="23"/>
      <c r="B41" s="17">
        <v>5</v>
      </c>
      <c r="C41" s="108" t="s">
        <v>82</v>
      </c>
      <c r="D41" s="109"/>
      <c r="E41" s="27"/>
      <c r="F41" s="27"/>
      <c r="G41" s="27"/>
    </row>
    <row r="42" spans="1:7" s="20" customFormat="1" ht="12.75" customHeight="1">
      <c r="A42" s="29"/>
      <c r="B42" s="17">
        <v>6</v>
      </c>
      <c r="C42" s="103" t="s">
        <v>83</v>
      </c>
      <c r="D42" s="104"/>
      <c r="E42" s="30"/>
      <c r="F42" s="30"/>
      <c r="G42" s="30"/>
    </row>
    <row r="43" spans="1:7" s="20" customFormat="1" ht="12.75" customHeight="1">
      <c r="A43" s="31" t="s">
        <v>84</v>
      </c>
      <c r="B43" s="23"/>
      <c r="C43" s="106" t="s">
        <v>39</v>
      </c>
      <c r="D43" s="107"/>
      <c r="E43" s="32">
        <f>SUM(E44:E52)</f>
        <v>0</v>
      </c>
      <c r="F43" s="32">
        <f>SUM(F44:F52)</f>
        <v>0</v>
      </c>
      <c r="G43" s="32">
        <f>SUM(G44:G52)</f>
        <v>0</v>
      </c>
    </row>
    <row r="44" spans="1:7" s="20" customFormat="1" ht="12.75" customHeight="1">
      <c r="A44" s="29"/>
      <c r="B44" s="17">
        <v>1</v>
      </c>
      <c r="C44" s="103" t="s">
        <v>85</v>
      </c>
      <c r="D44" s="104"/>
      <c r="E44" s="30"/>
      <c r="F44" s="30"/>
      <c r="G44" s="30"/>
    </row>
    <row r="45" spans="1:7" s="20" customFormat="1" ht="12.75" customHeight="1">
      <c r="A45" s="29"/>
      <c r="B45" s="17">
        <v>2</v>
      </c>
      <c r="C45" s="103" t="s">
        <v>86</v>
      </c>
      <c r="D45" s="104"/>
      <c r="E45" s="30"/>
      <c r="F45" s="30"/>
      <c r="G45" s="30"/>
    </row>
    <row r="46" spans="1:7" s="20" customFormat="1" ht="12.75" customHeight="1">
      <c r="A46" s="29"/>
      <c r="B46" s="17">
        <v>3</v>
      </c>
      <c r="C46" s="103" t="s">
        <v>40</v>
      </c>
      <c r="D46" s="104"/>
      <c r="E46" s="30"/>
      <c r="F46" s="30"/>
      <c r="G46" s="30"/>
    </row>
    <row r="47" spans="1:7" s="20" customFormat="1" ht="12.75" customHeight="1">
      <c r="A47" s="29"/>
      <c r="B47" s="17">
        <v>4</v>
      </c>
      <c r="C47" s="103" t="s">
        <v>41</v>
      </c>
      <c r="D47" s="104"/>
      <c r="E47" s="30"/>
      <c r="F47" s="30"/>
      <c r="G47" s="30"/>
    </row>
    <row r="48" spans="1:7" s="20" customFormat="1" ht="12.75" customHeight="1">
      <c r="A48" s="29"/>
      <c r="B48" s="17">
        <v>5</v>
      </c>
      <c r="C48" s="103" t="s">
        <v>87</v>
      </c>
      <c r="D48" s="104"/>
      <c r="E48" s="30"/>
      <c r="F48" s="30"/>
      <c r="G48" s="30"/>
    </row>
    <row r="49" spans="1:7" s="20" customFormat="1" ht="12.75" customHeight="1">
      <c r="A49" s="29"/>
      <c r="B49" s="17">
        <v>6</v>
      </c>
      <c r="C49" s="103" t="s">
        <v>88</v>
      </c>
      <c r="D49" s="104"/>
      <c r="E49" s="30"/>
      <c r="F49" s="30"/>
      <c r="G49" s="30"/>
    </row>
    <row r="50" spans="1:7" s="20" customFormat="1" ht="12.75" customHeight="1">
      <c r="A50" s="33"/>
      <c r="B50" s="17">
        <v>7</v>
      </c>
      <c r="C50" s="103" t="s">
        <v>89</v>
      </c>
      <c r="D50" s="104"/>
      <c r="E50" s="30"/>
      <c r="F50" s="30"/>
      <c r="G50" s="30"/>
    </row>
    <row r="51" spans="1:7" s="20" customFormat="1" ht="12.75" customHeight="1">
      <c r="A51" s="33"/>
      <c r="B51" s="17">
        <v>8</v>
      </c>
      <c r="C51" s="103" t="s">
        <v>90</v>
      </c>
      <c r="D51" s="104"/>
      <c r="E51" s="30"/>
      <c r="F51" s="30"/>
      <c r="G51" s="30"/>
    </row>
    <row r="52" spans="1:7" s="20" customFormat="1" ht="12.75" customHeight="1">
      <c r="A52" s="33"/>
      <c r="B52" s="17">
        <v>9</v>
      </c>
      <c r="C52" s="103" t="s">
        <v>91</v>
      </c>
      <c r="D52" s="104"/>
      <c r="E52" s="30"/>
      <c r="F52" s="30"/>
      <c r="G52" s="30"/>
    </row>
    <row r="53" spans="1:7" s="20" customFormat="1" ht="12.75" customHeight="1">
      <c r="A53" s="34" t="s">
        <v>92</v>
      </c>
      <c r="B53" s="23"/>
      <c r="C53" s="106" t="s">
        <v>57</v>
      </c>
      <c r="D53" s="107"/>
      <c r="E53" s="32">
        <f>SUM(E54:E55)</f>
        <v>0</v>
      </c>
      <c r="F53" s="32">
        <f>SUM(F54:F55)</f>
        <v>0</v>
      </c>
      <c r="G53" s="32">
        <f>SUM(G54:G55)</f>
        <v>0</v>
      </c>
    </row>
    <row r="54" spans="1:7" s="20" customFormat="1" ht="12.75" customHeight="1">
      <c r="A54" s="35"/>
      <c r="B54" s="17">
        <v>1</v>
      </c>
      <c r="C54" s="108" t="s">
        <v>93</v>
      </c>
      <c r="D54" s="109"/>
      <c r="E54" s="30"/>
      <c r="F54" s="30"/>
      <c r="G54" s="30"/>
    </row>
    <row r="55" spans="1:7" s="20" customFormat="1" ht="12.75" customHeight="1">
      <c r="A55" s="35"/>
      <c r="B55" s="17">
        <v>2</v>
      </c>
      <c r="C55" s="103" t="s">
        <v>94</v>
      </c>
      <c r="D55" s="104"/>
      <c r="E55" s="30"/>
      <c r="F55" s="30"/>
      <c r="G55" s="30"/>
    </row>
    <row r="56" spans="1:7" s="20" customFormat="1" ht="12.75" customHeight="1">
      <c r="A56" s="34" t="s">
        <v>95</v>
      </c>
      <c r="B56" s="23"/>
      <c r="C56" s="106" t="s">
        <v>96</v>
      </c>
      <c r="D56" s="107"/>
      <c r="E56" s="32">
        <f>SUM(E57:E58)</f>
        <v>0</v>
      </c>
      <c r="F56" s="32">
        <f>SUM(F57:F58)</f>
        <v>0</v>
      </c>
      <c r="G56" s="32">
        <f>SUM(G57:G58)</f>
        <v>0</v>
      </c>
    </row>
    <row r="57" spans="1:7" s="20" customFormat="1" ht="12.75" customHeight="1">
      <c r="A57" s="35"/>
      <c r="B57" s="17">
        <v>1</v>
      </c>
      <c r="C57" s="103" t="s">
        <v>97</v>
      </c>
      <c r="D57" s="104"/>
      <c r="E57" s="30"/>
      <c r="F57" s="30"/>
      <c r="G57" s="30"/>
    </row>
    <row r="58" spans="1:7" s="20" customFormat="1" ht="12.75" customHeight="1">
      <c r="A58" s="35"/>
      <c r="B58" s="17">
        <v>2</v>
      </c>
      <c r="C58" s="103" t="s">
        <v>98</v>
      </c>
      <c r="D58" s="104"/>
      <c r="E58" s="30"/>
      <c r="F58" s="30"/>
      <c r="G58" s="30"/>
    </row>
    <row r="59" spans="1:7" s="20" customFormat="1" ht="12.75" customHeight="1">
      <c r="A59" s="34" t="s">
        <v>99</v>
      </c>
      <c r="B59" s="23"/>
      <c r="C59" s="106" t="s">
        <v>59</v>
      </c>
      <c r="D59" s="107"/>
      <c r="E59" s="32">
        <f>SUM(E60:E68)</f>
        <v>0</v>
      </c>
      <c r="F59" s="32">
        <f>SUM(F60:F68)</f>
        <v>0</v>
      </c>
      <c r="G59" s="32">
        <f>SUM(G60:G68)</f>
        <v>0</v>
      </c>
    </row>
    <row r="60" spans="1:7" s="20" customFormat="1" ht="12.75" customHeight="1">
      <c r="A60" s="35"/>
      <c r="B60" s="17">
        <v>1</v>
      </c>
      <c r="C60" s="103" t="s">
        <v>100</v>
      </c>
      <c r="D60" s="104"/>
      <c r="E60" s="30"/>
      <c r="F60" s="30"/>
      <c r="G60" s="30"/>
    </row>
    <row r="61" spans="1:7" s="20" customFormat="1" ht="12.75" customHeight="1">
      <c r="A61" s="35"/>
      <c r="B61" s="17">
        <v>2</v>
      </c>
      <c r="C61" s="103" t="s">
        <v>101</v>
      </c>
      <c r="D61" s="104"/>
      <c r="E61" s="30"/>
      <c r="F61" s="30"/>
      <c r="G61" s="30"/>
    </row>
    <row r="62" spans="1:7" s="20" customFormat="1" ht="12.75" customHeight="1">
      <c r="A62" s="35"/>
      <c r="B62" s="17">
        <v>3</v>
      </c>
      <c r="C62" s="103" t="s">
        <v>102</v>
      </c>
      <c r="D62" s="104"/>
      <c r="E62" s="30"/>
      <c r="F62" s="30"/>
      <c r="G62" s="30"/>
    </row>
    <row r="63" spans="1:7" s="20" customFormat="1" ht="12.75" customHeight="1">
      <c r="A63" s="35"/>
      <c r="B63" s="17">
        <v>4</v>
      </c>
      <c r="C63" s="103" t="s">
        <v>103</v>
      </c>
      <c r="D63" s="104"/>
      <c r="E63" s="30"/>
      <c r="F63" s="30"/>
      <c r="G63" s="30"/>
    </row>
    <row r="64" spans="1:7" s="20" customFormat="1" ht="12.75" customHeight="1">
      <c r="A64" s="35"/>
      <c r="B64" s="17">
        <v>5</v>
      </c>
      <c r="C64" s="103" t="s">
        <v>104</v>
      </c>
      <c r="D64" s="104"/>
      <c r="E64" s="30"/>
      <c r="F64" s="30"/>
      <c r="G64" s="30"/>
    </row>
    <row r="65" spans="1:7" s="20" customFormat="1" ht="12.75" customHeight="1">
      <c r="A65" s="35"/>
      <c r="B65" s="17">
        <v>6</v>
      </c>
      <c r="C65" s="103" t="s">
        <v>105</v>
      </c>
      <c r="D65" s="104"/>
      <c r="E65" s="30"/>
      <c r="F65" s="30"/>
      <c r="G65" s="30"/>
    </row>
    <row r="66" spans="1:7" s="20" customFormat="1" ht="12.75" customHeight="1">
      <c r="A66" s="35"/>
      <c r="B66" s="17">
        <v>7</v>
      </c>
      <c r="C66" s="103" t="s">
        <v>106</v>
      </c>
      <c r="D66" s="104"/>
      <c r="E66" s="30"/>
      <c r="F66" s="30"/>
      <c r="G66" s="30"/>
    </row>
    <row r="67" spans="1:7" s="20" customFormat="1" ht="12.75" customHeight="1">
      <c r="A67" s="35"/>
      <c r="B67" s="17">
        <v>8</v>
      </c>
      <c r="C67" s="103" t="s">
        <v>107</v>
      </c>
      <c r="D67" s="104"/>
      <c r="E67" s="30"/>
      <c r="F67" s="30"/>
      <c r="G67" s="30"/>
    </row>
    <row r="68" spans="1:7" s="20" customFormat="1" ht="12.75" customHeight="1">
      <c r="A68" s="35"/>
      <c r="B68" s="17">
        <v>9</v>
      </c>
      <c r="C68" s="103" t="s">
        <v>108</v>
      </c>
      <c r="D68" s="104"/>
      <c r="E68" s="30"/>
      <c r="F68" s="30"/>
      <c r="G68" s="30"/>
    </row>
    <row r="69" spans="1:7" s="20" customFormat="1" ht="12.75" customHeight="1">
      <c r="A69" s="33"/>
      <c r="B69" s="23"/>
      <c r="C69" s="110" t="s">
        <v>109</v>
      </c>
      <c r="D69" s="111"/>
      <c r="E69" s="32">
        <f>SUM(E59,E56,E53,E43,E36,E32,E22,E16,E10)</f>
        <v>16313900</v>
      </c>
      <c r="F69" s="32">
        <f>SUM(F59,F56,F53,F43,F36,F32,F22,F16,F10)</f>
        <v>17580200</v>
      </c>
      <c r="G69" s="32">
        <f>SUM(G59,G56,G53,G43,G36,G32,G22,G16,G10)</f>
        <v>18946800</v>
      </c>
    </row>
  </sheetData>
  <sheetProtection/>
  <mergeCells count="66">
    <mergeCell ref="C68:D68"/>
    <mergeCell ref="C69:D69"/>
    <mergeCell ref="C64:D64"/>
    <mergeCell ref="C65:D65"/>
    <mergeCell ref="C66:D66"/>
    <mergeCell ref="C67:D67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4:D14"/>
    <mergeCell ref="C15:D15"/>
    <mergeCell ref="A9:B9"/>
    <mergeCell ref="C9:D9"/>
    <mergeCell ref="C10:D10"/>
    <mergeCell ref="C11:D11"/>
    <mergeCell ref="A1:E1"/>
    <mergeCell ref="A2:E2"/>
    <mergeCell ref="A3:E3"/>
    <mergeCell ref="A4:A6"/>
    <mergeCell ref="C12:D12"/>
    <mergeCell ref="C13:D13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6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2</v>
      </c>
      <c r="M10" s="44">
        <v>1</v>
      </c>
      <c r="N10" s="116" t="s">
        <v>18</v>
      </c>
      <c r="O10" s="116"/>
      <c r="P10" s="116"/>
      <c r="Q10" s="116"/>
      <c r="R10" s="116"/>
      <c r="S10" s="120">
        <f>CEILING(O25,100)</f>
        <v>12200</v>
      </c>
      <c r="T10" s="120"/>
      <c r="U10" s="120">
        <f>CEILING(S10*1.05,100)</f>
        <v>12900</v>
      </c>
      <c r="V10" s="120"/>
      <c r="W10" s="120">
        <f>CEILING(U10*1.05,100)</f>
        <v>13600</v>
      </c>
      <c r="X10" s="120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17" s="2" customFormat="1" ht="12.75">
      <c r="B15" s="170" t="s">
        <v>193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2:17" s="2" customFormat="1" ht="21" customHeight="1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="2" customFormat="1" ht="12.75"/>
    <row r="18" s="2" customFormat="1" ht="12.75"/>
    <row r="19" spans="1:20" s="2" customFormat="1" ht="12.75" customHeight="1">
      <c r="A19" s="161" t="s">
        <v>52</v>
      </c>
      <c r="B19" s="161"/>
      <c r="C19" s="161"/>
      <c r="D19" s="161"/>
      <c r="E19" s="36"/>
      <c r="F19" s="161" t="s">
        <v>124</v>
      </c>
      <c r="G19" s="161"/>
      <c r="H19" s="36"/>
      <c r="I19" s="161" t="s">
        <v>122</v>
      </c>
      <c r="J19" s="161"/>
      <c r="K19" s="56"/>
      <c r="L19" s="161" t="s">
        <v>125</v>
      </c>
      <c r="M19" s="161"/>
      <c r="N19" s="56"/>
      <c r="O19" s="161" t="s">
        <v>126</v>
      </c>
      <c r="P19" s="161"/>
      <c r="R19" s="56"/>
      <c r="S19" s="56"/>
      <c r="T19" s="56"/>
    </row>
    <row r="20" spans="1:20" s="2" customFormat="1" ht="15" customHeight="1">
      <c r="A20" s="161"/>
      <c r="B20" s="161"/>
      <c r="C20" s="161"/>
      <c r="D20" s="161"/>
      <c r="E20" s="36"/>
      <c r="F20" s="161"/>
      <c r="G20" s="161"/>
      <c r="H20" s="36"/>
      <c r="I20" s="161"/>
      <c r="J20" s="161"/>
      <c r="K20" s="56"/>
      <c r="L20" s="161"/>
      <c r="M20" s="161"/>
      <c r="N20" s="56"/>
      <c r="O20" s="161"/>
      <c r="P20" s="161"/>
      <c r="R20" s="56"/>
      <c r="S20" s="56"/>
      <c r="T20" s="56"/>
    </row>
    <row r="21" s="2" customFormat="1" ht="12.75"/>
    <row r="22" spans="1:20" s="2" customFormat="1" ht="12.75">
      <c r="A22" s="167" t="s">
        <v>243</v>
      </c>
      <c r="B22" s="167"/>
      <c r="C22" s="167"/>
      <c r="D22" s="167"/>
      <c r="F22" s="172">
        <v>450</v>
      </c>
      <c r="G22" s="172"/>
      <c r="H22" s="37"/>
      <c r="I22" s="173">
        <v>2.25</v>
      </c>
      <c r="J22" s="173"/>
      <c r="K22" s="54"/>
      <c r="L22" s="166">
        <f>SUM(F22*I22)</f>
        <v>1012.5</v>
      </c>
      <c r="M22" s="166"/>
      <c r="N22" s="54"/>
      <c r="O22" s="166">
        <f>SUM(L22*12)</f>
        <v>12150</v>
      </c>
      <c r="P22" s="166"/>
      <c r="Q22" s="54"/>
      <c r="R22" s="54"/>
      <c r="S22" s="54"/>
      <c r="T22" s="57"/>
    </row>
    <row r="23" spans="6:19" s="2" customFormat="1" ht="12.75"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6:19" s="2" customFormat="1" ht="12.75"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6:19" s="2" customFormat="1" ht="12.75">
      <c r="F25" s="37"/>
      <c r="G25" s="37"/>
      <c r="H25" s="37"/>
      <c r="I25" s="37"/>
      <c r="J25" s="174" t="s">
        <v>109</v>
      </c>
      <c r="K25" s="174"/>
      <c r="L25" s="174"/>
      <c r="M25" s="37"/>
      <c r="N25" s="37"/>
      <c r="O25" s="165">
        <f>SUM(O22:P24)</f>
        <v>12150</v>
      </c>
      <c r="P25" s="165"/>
      <c r="Q25" s="37"/>
      <c r="R25" s="37"/>
      <c r="S25" s="37"/>
    </row>
    <row r="26" spans="6:20" s="2" customFormat="1" ht="15.75">
      <c r="F26" s="37"/>
      <c r="G26" s="37"/>
      <c r="H26" s="37"/>
      <c r="I26" s="37"/>
      <c r="J26" s="37"/>
      <c r="K26" s="37"/>
      <c r="L26" s="37"/>
      <c r="M26" s="37"/>
      <c r="Q26" s="55"/>
      <c r="R26" s="55"/>
      <c r="S26" s="55"/>
      <c r="T26" s="58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33">
    <mergeCell ref="S10:T10"/>
    <mergeCell ref="U10:V10"/>
    <mergeCell ref="W10:X10"/>
    <mergeCell ref="L22:M22"/>
    <mergeCell ref="O19:P20"/>
    <mergeCell ref="O22:P22"/>
    <mergeCell ref="O25:P25"/>
    <mergeCell ref="J25:L25"/>
    <mergeCell ref="B15:Q16"/>
    <mergeCell ref="A3:T3"/>
    <mergeCell ref="E5:Q5"/>
    <mergeCell ref="S6:T6"/>
    <mergeCell ref="N7:R9"/>
    <mergeCell ref="S7:X8"/>
    <mergeCell ref="S9:T9"/>
    <mergeCell ref="U9:V9"/>
    <mergeCell ref="W9:X9"/>
    <mergeCell ref="F22:G22"/>
    <mergeCell ref="A19:D20"/>
    <mergeCell ref="A22:D22"/>
    <mergeCell ref="F19:G20"/>
    <mergeCell ref="I19:J20"/>
    <mergeCell ref="I22:J22"/>
    <mergeCell ref="L19:M20"/>
    <mergeCell ref="A13:G13"/>
    <mergeCell ref="N10:R10"/>
    <mergeCell ref="A5:C5"/>
    <mergeCell ref="U6:V6"/>
    <mergeCell ref="W6:X6"/>
    <mergeCell ref="A7:D8"/>
    <mergeCell ref="E7:H8"/>
    <mergeCell ref="J7:M8"/>
    <mergeCell ref="I7:I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9"/>
  <sheetViews>
    <sheetView zoomScalePageLayoutView="0" workbookViewId="0" topLeftCell="A2">
      <selection activeCell="S10" sqref="S10:T10"/>
    </sheetView>
  </sheetViews>
  <sheetFormatPr defaultColWidth="9.140625" defaultRowHeight="12.75"/>
  <cols>
    <col min="1" max="6" width="4.7109375" style="0" customWidth="1"/>
    <col min="7" max="7" width="4.00390625" style="0" customWidth="1"/>
    <col min="8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30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2</v>
      </c>
      <c r="M10" s="44">
        <v>2</v>
      </c>
      <c r="N10" s="116" t="s">
        <v>19</v>
      </c>
      <c r="O10" s="116"/>
      <c r="P10" s="116"/>
      <c r="Q10" s="116"/>
      <c r="R10" s="116"/>
      <c r="S10" s="120">
        <f>CEILING(L40,100)</f>
        <v>24500</v>
      </c>
      <c r="T10" s="120"/>
      <c r="U10" s="120">
        <f>CEILING(S10*1.05,100)</f>
        <v>25800</v>
      </c>
      <c r="V10" s="120"/>
      <c r="W10" s="120">
        <f>CEILING(U10*1.05,100)</f>
        <v>27100</v>
      </c>
      <c r="X10" s="120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20" s="2" customFormat="1" ht="12.75" customHeight="1">
      <c r="B15" s="170" t="s">
        <v>198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2:20" s="2" customFormat="1" ht="12.75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s="2" customFormat="1" ht="12.75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</row>
    <row r="18" spans="2:20" s="2" customFormat="1" ht="12.7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</row>
    <row r="19" spans="2:20" s="2" customFormat="1" ht="14.25" customHeight="1"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</row>
    <row r="20" spans="1:21" s="2" customFormat="1" ht="27" customHeight="1">
      <c r="A20" s="130" t="s">
        <v>168</v>
      </c>
      <c r="B20" s="130"/>
      <c r="C20" s="130"/>
      <c r="D20" s="130"/>
      <c r="F20" s="130" t="s">
        <v>169</v>
      </c>
      <c r="G20" s="130"/>
      <c r="I20" s="161" t="s">
        <v>122</v>
      </c>
      <c r="J20" s="161"/>
      <c r="K20" s="48"/>
      <c r="L20" s="161" t="s">
        <v>170</v>
      </c>
      <c r="M20" s="161"/>
      <c r="N20" s="48"/>
      <c r="O20" s="48"/>
      <c r="R20" s="48"/>
      <c r="S20" s="48"/>
      <c r="T20" s="48"/>
      <c r="U20" s="48"/>
    </row>
    <row r="21" spans="1:21" s="2" customFormat="1" ht="12.75">
      <c r="A21" s="167"/>
      <c r="B21" s="167"/>
      <c r="C21" s="167"/>
      <c r="D21" s="167"/>
      <c r="F21" s="166">
        <v>11</v>
      </c>
      <c r="G21" s="166"/>
      <c r="H21" s="37"/>
      <c r="I21" s="168">
        <v>2222</v>
      </c>
      <c r="J21" s="168"/>
      <c r="K21" s="54"/>
      <c r="L21" s="166">
        <f>SUM(F21*I21)</f>
        <v>24442</v>
      </c>
      <c r="M21" s="166"/>
      <c r="N21" s="54"/>
      <c r="O21" s="54"/>
      <c r="P21" s="37"/>
      <c r="Q21" s="37"/>
      <c r="R21" s="54"/>
      <c r="S21" s="54"/>
      <c r="T21" s="54"/>
      <c r="U21" s="54"/>
    </row>
    <row r="22" spans="1:21" s="2" customFormat="1" ht="12.75">
      <c r="A22" s="167"/>
      <c r="B22" s="167"/>
      <c r="C22" s="167"/>
      <c r="D22" s="167"/>
      <c r="F22" s="166"/>
      <c r="G22" s="166"/>
      <c r="H22" s="37"/>
      <c r="I22" s="168"/>
      <c r="J22" s="168"/>
      <c r="K22" s="54"/>
      <c r="L22" s="166">
        <f aca="true" t="shared" si="0" ref="L22:L38">SUM(F22*I22)</f>
        <v>0</v>
      </c>
      <c r="M22" s="166"/>
      <c r="N22" s="54"/>
      <c r="O22" s="54"/>
      <c r="P22" s="37"/>
      <c r="Q22" s="37"/>
      <c r="R22" s="54"/>
      <c r="S22" s="54"/>
      <c r="T22" s="54"/>
      <c r="U22" s="54"/>
    </row>
    <row r="23" spans="1:21" s="2" customFormat="1" ht="12.75">
      <c r="A23" s="167"/>
      <c r="B23" s="167"/>
      <c r="C23" s="167"/>
      <c r="D23" s="167"/>
      <c r="F23" s="166"/>
      <c r="G23" s="166"/>
      <c r="H23" s="37"/>
      <c r="I23" s="168"/>
      <c r="J23" s="168"/>
      <c r="K23" s="54"/>
      <c r="L23" s="166">
        <f t="shared" si="0"/>
        <v>0</v>
      </c>
      <c r="M23" s="166"/>
      <c r="N23" s="54"/>
      <c r="O23" s="54"/>
      <c r="P23" s="37"/>
      <c r="Q23" s="37"/>
      <c r="R23" s="54"/>
      <c r="S23" s="54"/>
      <c r="T23" s="54"/>
      <c r="U23" s="54"/>
    </row>
    <row r="24" spans="1:21" s="2" customFormat="1" ht="12.75">
      <c r="A24" s="167"/>
      <c r="B24" s="167"/>
      <c r="C24" s="167"/>
      <c r="D24" s="167"/>
      <c r="F24" s="166"/>
      <c r="G24" s="166"/>
      <c r="H24" s="37"/>
      <c r="I24" s="168"/>
      <c r="J24" s="168"/>
      <c r="K24" s="54"/>
      <c r="L24" s="166">
        <f t="shared" si="0"/>
        <v>0</v>
      </c>
      <c r="M24" s="166"/>
      <c r="N24" s="54"/>
      <c r="O24" s="54"/>
      <c r="P24" s="37"/>
      <c r="Q24" s="37"/>
      <c r="R24" s="54"/>
      <c r="S24" s="54"/>
      <c r="T24" s="54"/>
      <c r="U24" s="54"/>
    </row>
    <row r="25" spans="1:21" s="2" customFormat="1" ht="12.75">
      <c r="A25" s="167"/>
      <c r="B25" s="167"/>
      <c r="C25" s="167"/>
      <c r="D25" s="167"/>
      <c r="F25" s="166"/>
      <c r="G25" s="166"/>
      <c r="H25" s="37"/>
      <c r="I25" s="168"/>
      <c r="J25" s="168"/>
      <c r="K25" s="54"/>
      <c r="L25" s="166">
        <f t="shared" si="0"/>
        <v>0</v>
      </c>
      <c r="M25" s="166"/>
      <c r="N25" s="54"/>
      <c r="O25" s="54"/>
      <c r="P25" s="37"/>
      <c r="Q25" s="37"/>
      <c r="R25" s="54"/>
      <c r="S25" s="54"/>
      <c r="T25" s="54"/>
      <c r="U25" s="54"/>
    </row>
    <row r="26" spans="1:21" s="2" customFormat="1" ht="12.75">
      <c r="A26" s="167"/>
      <c r="B26" s="167"/>
      <c r="C26" s="167"/>
      <c r="D26" s="167"/>
      <c r="F26" s="166"/>
      <c r="G26" s="166"/>
      <c r="H26" s="37"/>
      <c r="I26" s="168"/>
      <c r="J26" s="168"/>
      <c r="K26" s="54"/>
      <c r="L26" s="166">
        <f t="shared" si="0"/>
        <v>0</v>
      </c>
      <c r="M26" s="166"/>
      <c r="N26" s="54"/>
      <c r="O26" s="54"/>
      <c r="P26" s="37"/>
      <c r="Q26" s="37"/>
      <c r="R26" s="54"/>
      <c r="S26" s="54"/>
      <c r="T26" s="54"/>
      <c r="U26" s="54"/>
    </row>
    <row r="27" spans="1:21" s="2" customFormat="1" ht="12.75">
      <c r="A27" s="167"/>
      <c r="B27" s="167"/>
      <c r="C27" s="167"/>
      <c r="D27" s="167"/>
      <c r="F27" s="166"/>
      <c r="G27" s="166"/>
      <c r="H27" s="37"/>
      <c r="I27" s="168"/>
      <c r="J27" s="168"/>
      <c r="K27" s="54"/>
      <c r="L27" s="166">
        <f t="shared" si="0"/>
        <v>0</v>
      </c>
      <c r="M27" s="166"/>
      <c r="N27" s="54"/>
      <c r="O27" s="54"/>
      <c r="P27" s="37"/>
      <c r="Q27" s="37"/>
      <c r="R27" s="54"/>
      <c r="S27" s="54"/>
      <c r="T27" s="54"/>
      <c r="U27" s="54"/>
    </row>
    <row r="28" spans="1:21" s="2" customFormat="1" ht="12.75">
      <c r="A28" s="167"/>
      <c r="B28" s="167"/>
      <c r="C28" s="167"/>
      <c r="D28" s="167"/>
      <c r="F28" s="166"/>
      <c r="G28" s="166"/>
      <c r="H28" s="37"/>
      <c r="I28" s="168"/>
      <c r="J28" s="168"/>
      <c r="K28" s="54"/>
      <c r="L28" s="166">
        <f t="shared" si="0"/>
        <v>0</v>
      </c>
      <c r="M28" s="166"/>
      <c r="N28" s="54"/>
      <c r="O28" s="54"/>
      <c r="P28" s="37"/>
      <c r="Q28" s="37"/>
      <c r="R28" s="54"/>
      <c r="S28" s="54"/>
      <c r="T28" s="54"/>
      <c r="U28" s="54"/>
    </row>
    <row r="29" spans="1:21" s="2" customFormat="1" ht="12.75">
      <c r="A29" s="167"/>
      <c r="B29" s="167"/>
      <c r="C29" s="167"/>
      <c r="D29" s="167"/>
      <c r="F29" s="166"/>
      <c r="G29" s="166"/>
      <c r="H29" s="37"/>
      <c r="I29" s="168"/>
      <c r="J29" s="168"/>
      <c r="K29" s="54"/>
      <c r="L29" s="166">
        <f t="shared" si="0"/>
        <v>0</v>
      </c>
      <c r="M29" s="166"/>
      <c r="N29" s="54"/>
      <c r="O29" s="54"/>
      <c r="P29" s="37"/>
      <c r="Q29" s="37"/>
      <c r="R29" s="54"/>
      <c r="S29" s="54"/>
      <c r="T29" s="54"/>
      <c r="U29" s="54"/>
    </row>
    <row r="30" spans="1:21" s="2" customFormat="1" ht="12.75">
      <c r="A30" s="167"/>
      <c r="B30" s="167"/>
      <c r="C30" s="167"/>
      <c r="D30" s="167"/>
      <c r="F30" s="166"/>
      <c r="G30" s="166"/>
      <c r="H30" s="37"/>
      <c r="I30" s="168"/>
      <c r="J30" s="168"/>
      <c r="K30" s="54"/>
      <c r="L30" s="166">
        <f t="shared" si="0"/>
        <v>0</v>
      </c>
      <c r="M30" s="166"/>
      <c r="N30" s="54"/>
      <c r="O30" s="54"/>
      <c r="P30" s="37"/>
      <c r="Q30" s="37"/>
      <c r="R30" s="54"/>
      <c r="S30" s="54"/>
      <c r="T30" s="54"/>
      <c r="U30" s="54"/>
    </row>
    <row r="31" spans="1:21" s="2" customFormat="1" ht="12.75">
      <c r="A31" s="167"/>
      <c r="B31" s="167"/>
      <c r="C31" s="167"/>
      <c r="D31" s="167"/>
      <c r="F31" s="166"/>
      <c r="G31" s="166"/>
      <c r="H31" s="37"/>
      <c r="I31" s="168"/>
      <c r="J31" s="168"/>
      <c r="K31" s="54"/>
      <c r="L31" s="166">
        <f t="shared" si="0"/>
        <v>0</v>
      </c>
      <c r="M31" s="166"/>
      <c r="N31" s="54"/>
      <c r="O31" s="54"/>
      <c r="P31" s="37"/>
      <c r="Q31" s="37"/>
      <c r="R31" s="54"/>
      <c r="S31" s="54"/>
      <c r="T31" s="54"/>
      <c r="U31" s="54"/>
    </row>
    <row r="32" spans="1:21" s="2" customFormat="1" ht="12.75">
      <c r="A32" s="167"/>
      <c r="B32" s="167"/>
      <c r="C32" s="167"/>
      <c r="D32" s="167"/>
      <c r="F32" s="166"/>
      <c r="G32" s="166"/>
      <c r="H32" s="37"/>
      <c r="I32" s="168"/>
      <c r="J32" s="168"/>
      <c r="K32" s="54"/>
      <c r="L32" s="166">
        <f t="shared" si="0"/>
        <v>0</v>
      </c>
      <c r="M32" s="166"/>
      <c r="N32" s="54"/>
      <c r="O32" s="54"/>
      <c r="P32" s="37"/>
      <c r="Q32" s="37"/>
      <c r="R32" s="54"/>
      <c r="S32" s="54"/>
      <c r="T32" s="54"/>
      <c r="U32" s="54"/>
    </row>
    <row r="33" spans="1:21" s="2" customFormat="1" ht="12.75">
      <c r="A33" s="167"/>
      <c r="B33" s="167"/>
      <c r="C33" s="167"/>
      <c r="D33" s="167"/>
      <c r="F33" s="166"/>
      <c r="G33" s="166"/>
      <c r="H33" s="37"/>
      <c r="I33" s="168"/>
      <c r="J33" s="168"/>
      <c r="K33" s="54"/>
      <c r="L33" s="166">
        <f t="shared" si="0"/>
        <v>0</v>
      </c>
      <c r="M33" s="166"/>
      <c r="N33" s="54"/>
      <c r="O33" s="54"/>
      <c r="P33" s="37"/>
      <c r="Q33" s="37"/>
      <c r="R33" s="54"/>
      <c r="S33" s="54"/>
      <c r="T33" s="54"/>
      <c r="U33" s="54"/>
    </row>
    <row r="34" spans="1:21" s="2" customFormat="1" ht="12.75">
      <c r="A34" s="167"/>
      <c r="B34" s="167"/>
      <c r="C34" s="167"/>
      <c r="D34" s="167"/>
      <c r="F34" s="166"/>
      <c r="G34" s="166"/>
      <c r="H34" s="37"/>
      <c r="I34" s="168"/>
      <c r="J34" s="168"/>
      <c r="K34" s="54"/>
      <c r="L34" s="166">
        <f t="shared" si="0"/>
        <v>0</v>
      </c>
      <c r="M34" s="166"/>
      <c r="N34" s="54"/>
      <c r="O34" s="54"/>
      <c r="P34" s="37"/>
      <c r="Q34" s="37"/>
      <c r="R34" s="54"/>
      <c r="S34" s="54"/>
      <c r="T34" s="54"/>
      <c r="U34" s="54"/>
    </row>
    <row r="35" spans="1:21" s="2" customFormat="1" ht="12.75">
      <c r="A35" s="167"/>
      <c r="B35" s="167"/>
      <c r="C35" s="167"/>
      <c r="D35" s="167"/>
      <c r="F35" s="166"/>
      <c r="G35" s="166"/>
      <c r="H35" s="37"/>
      <c r="I35" s="168"/>
      <c r="J35" s="168"/>
      <c r="K35" s="54"/>
      <c r="L35" s="166">
        <f t="shared" si="0"/>
        <v>0</v>
      </c>
      <c r="M35" s="166"/>
      <c r="N35" s="54"/>
      <c r="O35" s="54"/>
      <c r="P35" s="37"/>
      <c r="Q35" s="37"/>
      <c r="R35" s="54"/>
      <c r="S35" s="54"/>
      <c r="T35" s="54"/>
      <c r="U35" s="54"/>
    </row>
    <row r="36" spans="1:21" s="2" customFormat="1" ht="12.75">
      <c r="A36" s="167"/>
      <c r="B36" s="167"/>
      <c r="C36" s="167"/>
      <c r="D36" s="167"/>
      <c r="F36" s="166"/>
      <c r="G36" s="166"/>
      <c r="H36" s="37"/>
      <c r="I36" s="168"/>
      <c r="J36" s="168"/>
      <c r="K36" s="54"/>
      <c r="L36" s="166">
        <f t="shared" si="0"/>
        <v>0</v>
      </c>
      <c r="M36" s="166"/>
      <c r="N36" s="54"/>
      <c r="O36" s="54"/>
      <c r="P36" s="37"/>
      <c r="Q36" s="37"/>
      <c r="R36" s="54"/>
      <c r="S36" s="54"/>
      <c r="T36" s="54"/>
      <c r="U36" s="54"/>
    </row>
    <row r="37" spans="1:21" s="2" customFormat="1" ht="12.75">
      <c r="A37" s="167"/>
      <c r="B37" s="167"/>
      <c r="C37" s="167"/>
      <c r="D37" s="167"/>
      <c r="F37" s="166"/>
      <c r="G37" s="166"/>
      <c r="H37" s="37"/>
      <c r="I37" s="168"/>
      <c r="J37" s="168"/>
      <c r="K37" s="54"/>
      <c r="L37" s="166">
        <f t="shared" si="0"/>
        <v>0</v>
      </c>
      <c r="M37" s="166"/>
      <c r="N37" s="54"/>
      <c r="O37" s="54"/>
      <c r="P37" s="37"/>
      <c r="Q37" s="37"/>
      <c r="R37" s="54"/>
      <c r="S37" s="54"/>
      <c r="T37" s="54"/>
      <c r="U37" s="54"/>
    </row>
    <row r="38" spans="1:21" s="2" customFormat="1" ht="12.75">
      <c r="A38" s="171"/>
      <c r="B38" s="171"/>
      <c r="C38" s="171"/>
      <c r="D38" s="171"/>
      <c r="F38" s="166"/>
      <c r="G38" s="166"/>
      <c r="H38" s="37"/>
      <c r="I38" s="168"/>
      <c r="J38" s="168"/>
      <c r="K38" s="54"/>
      <c r="L38" s="166">
        <f t="shared" si="0"/>
        <v>0</v>
      </c>
      <c r="M38" s="166"/>
      <c r="N38" s="54"/>
      <c r="O38" s="54"/>
      <c r="P38" s="37"/>
      <c r="Q38" s="37"/>
      <c r="R38" s="54"/>
      <c r="S38" s="54"/>
      <c r="T38" s="54"/>
      <c r="U38" s="54"/>
    </row>
    <row r="39" spans="1:21" s="2" customFormat="1" ht="12.75">
      <c r="A39" s="167"/>
      <c r="B39" s="167"/>
      <c r="C39" s="167"/>
      <c r="D39" s="167"/>
      <c r="F39" s="54"/>
      <c r="G39" s="54"/>
      <c r="H39" s="37"/>
      <c r="I39" s="54"/>
      <c r="J39" s="54"/>
      <c r="K39" s="54"/>
      <c r="L39" s="37"/>
      <c r="M39" s="54"/>
      <c r="N39" s="54"/>
      <c r="O39" s="54"/>
      <c r="P39" s="37"/>
      <c r="Q39" s="37"/>
      <c r="R39" s="54"/>
      <c r="S39" s="54"/>
      <c r="T39" s="54"/>
      <c r="U39" s="54"/>
    </row>
    <row r="40" spans="1:21" s="2" customFormat="1" ht="15.75">
      <c r="A40" s="167"/>
      <c r="B40" s="167"/>
      <c r="C40" s="167"/>
      <c r="D40" s="167"/>
      <c r="F40" s="54"/>
      <c r="G40" s="164" t="s">
        <v>109</v>
      </c>
      <c r="H40" s="164"/>
      <c r="I40" s="164"/>
      <c r="J40" s="54"/>
      <c r="K40" s="54"/>
      <c r="L40" s="165">
        <f>SUM(L21:M38)</f>
        <v>24442</v>
      </c>
      <c r="M40" s="165"/>
      <c r="N40" s="54"/>
      <c r="O40" s="54"/>
      <c r="P40" s="37"/>
      <c r="Q40" s="37"/>
      <c r="R40" s="54"/>
      <c r="S40" s="54"/>
      <c r="T40" s="54"/>
      <c r="U40" s="54"/>
    </row>
    <row r="41" spans="1:21" s="2" customFormat="1" ht="12.75">
      <c r="A41" s="167"/>
      <c r="B41" s="167"/>
      <c r="C41" s="167"/>
      <c r="D41" s="167"/>
      <c r="F41" s="54"/>
      <c r="G41" s="54"/>
      <c r="H41" s="37"/>
      <c r="I41" s="54"/>
      <c r="J41" s="54"/>
      <c r="K41" s="54"/>
      <c r="L41" s="37"/>
      <c r="M41" s="54"/>
      <c r="N41" s="54"/>
      <c r="O41" s="54"/>
      <c r="P41" s="37"/>
      <c r="Q41" s="37"/>
      <c r="R41" s="54"/>
      <c r="S41" s="54"/>
      <c r="T41" s="54"/>
      <c r="U41" s="54"/>
    </row>
    <row r="42" spans="1:21" s="2" customFormat="1" ht="12.75">
      <c r="A42" s="167"/>
      <c r="B42" s="167"/>
      <c r="C42" s="167"/>
      <c r="D42" s="167"/>
      <c r="F42" s="54"/>
      <c r="G42" s="54"/>
      <c r="H42" s="37"/>
      <c r="I42" s="54"/>
      <c r="J42" s="54"/>
      <c r="K42" s="54"/>
      <c r="L42" s="37"/>
      <c r="M42" s="54"/>
      <c r="N42" s="54"/>
      <c r="O42" s="54"/>
      <c r="P42" s="37"/>
      <c r="Q42" s="37"/>
      <c r="R42" s="54"/>
      <c r="S42" s="54"/>
      <c r="T42" s="54"/>
      <c r="U42" s="54"/>
    </row>
    <row r="43" spans="1:21" s="2" customFormat="1" ht="12.75">
      <c r="A43" s="167"/>
      <c r="B43" s="167"/>
      <c r="C43" s="167"/>
      <c r="D43" s="167"/>
      <c r="F43" s="54"/>
      <c r="G43" s="54"/>
      <c r="H43" s="37"/>
      <c r="I43" s="54"/>
      <c r="J43" s="54"/>
      <c r="K43" s="54"/>
      <c r="L43" s="37"/>
      <c r="M43" s="54"/>
      <c r="N43" s="54"/>
      <c r="O43" s="54"/>
      <c r="P43" s="37"/>
      <c r="Q43" s="37"/>
      <c r="R43" s="54"/>
      <c r="S43" s="54"/>
      <c r="T43" s="54"/>
      <c r="U43" s="54"/>
    </row>
    <row r="44" spans="1:21" s="2" customFormat="1" ht="12.75">
      <c r="A44" s="167"/>
      <c r="B44" s="167"/>
      <c r="C44" s="167"/>
      <c r="D44" s="167"/>
      <c r="F44" s="54"/>
      <c r="G44" s="54"/>
      <c r="H44" s="37"/>
      <c r="I44" s="54"/>
      <c r="J44" s="54"/>
      <c r="K44" s="54"/>
      <c r="L44" s="37"/>
      <c r="M44" s="54"/>
      <c r="N44" s="54"/>
      <c r="O44" s="54"/>
      <c r="P44" s="37"/>
      <c r="Q44" s="37"/>
      <c r="R44" s="54"/>
      <c r="S44" s="54"/>
      <c r="T44" s="54"/>
      <c r="U44" s="54"/>
    </row>
    <row r="45" spans="1:21" s="2" customFormat="1" ht="12.75">
      <c r="A45" s="167"/>
      <c r="B45" s="167"/>
      <c r="C45" s="167"/>
      <c r="D45" s="167"/>
      <c r="F45" s="54"/>
      <c r="G45" s="54"/>
      <c r="H45" s="37"/>
      <c r="I45" s="54"/>
      <c r="J45" s="54"/>
      <c r="K45" s="54"/>
      <c r="L45" s="37"/>
      <c r="M45" s="54"/>
      <c r="N45" s="54"/>
      <c r="O45" s="54"/>
      <c r="P45" s="37"/>
      <c r="Q45" s="37"/>
      <c r="R45" s="54"/>
      <c r="S45" s="54"/>
      <c r="T45" s="54"/>
      <c r="U45" s="54"/>
    </row>
    <row r="46" spans="1:21" s="2" customFormat="1" ht="12.75">
      <c r="A46" s="167"/>
      <c r="B46" s="167"/>
      <c r="C46" s="167"/>
      <c r="D46" s="167"/>
      <c r="F46" s="54"/>
      <c r="G46" s="54"/>
      <c r="H46" s="37"/>
      <c r="I46" s="54"/>
      <c r="J46" s="54"/>
      <c r="K46" s="54"/>
      <c r="L46" s="37"/>
      <c r="M46" s="54"/>
      <c r="N46" s="54"/>
      <c r="O46" s="54"/>
      <c r="P46" s="37"/>
      <c r="Q46" s="37"/>
      <c r="R46" s="54"/>
      <c r="S46" s="54"/>
      <c r="T46" s="54"/>
      <c r="U46" s="54"/>
    </row>
    <row r="47" s="2" customFormat="1" ht="12.75"/>
    <row r="48" s="2" customFormat="1" ht="12.75"/>
    <row r="49" spans="18:21" s="2" customFormat="1" ht="15.75">
      <c r="R49" s="55"/>
      <c r="S49" s="55"/>
      <c r="T49" s="55"/>
      <c r="U49" s="55"/>
    </row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07">
    <mergeCell ref="A45:D45"/>
    <mergeCell ref="A46:D46"/>
    <mergeCell ref="B15:T19"/>
    <mergeCell ref="A41:D41"/>
    <mergeCell ref="A42:D42"/>
    <mergeCell ref="A43:D43"/>
    <mergeCell ref="A44:D44"/>
    <mergeCell ref="A39:D39"/>
    <mergeCell ref="A40:D40"/>
    <mergeCell ref="G40:I40"/>
    <mergeCell ref="L40:M40"/>
    <mergeCell ref="A38:D38"/>
    <mergeCell ref="F38:G38"/>
    <mergeCell ref="I38:J38"/>
    <mergeCell ref="L38:M38"/>
    <mergeCell ref="A37:D37"/>
    <mergeCell ref="F37:G37"/>
    <mergeCell ref="I37:J37"/>
    <mergeCell ref="L37:M37"/>
    <mergeCell ref="A36:D36"/>
    <mergeCell ref="F36:G36"/>
    <mergeCell ref="I36:J36"/>
    <mergeCell ref="L36:M36"/>
    <mergeCell ref="A35:D35"/>
    <mergeCell ref="F35:G35"/>
    <mergeCell ref="I35:J35"/>
    <mergeCell ref="L35:M35"/>
    <mergeCell ref="A34:D34"/>
    <mergeCell ref="F34:G34"/>
    <mergeCell ref="I34:J34"/>
    <mergeCell ref="L34:M34"/>
    <mergeCell ref="A33:D33"/>
    <mergeCell ref="F33:G33"/>
    <mergeCell ref="I33:J33"/>
    <mergeCell ref="L33:M33"/>
    <mergeCell ref="A32:D32"/>
    <mergeCell ref="F32:G32"/>
    <mergeCell ref="I32:J32"/>
    <mergeCell ref="L32:M32"/>
    <mergeCell ref="A31:D31"/>
    <mergeCell ref="F31:G31"/>
    <mergeCell ref="I31:J31"/>
    <mergeCell ref="L31:M31"/>
    <mergeCell ref="A30:D30"/>
    <mergeCell ref="F30:G30"/>
    <mergeCell ref="I30:J30"/>
    <mergeCell ref="L30:M30"/>
    <mergeCell ref="A29:D29"/>
    <mergeCell ref="F29:G29"/>
    <mergeCell ref="I29:J29"/>
    <mergeCell ref="L29:M29"/>
    <mergeCell ref="A28:D28"/>
    <mergeCell ref="F28:G28"/>
    <mergeCell ref="I28:J28"/>
    <mergeCell ref="L28:M28"/>
    <mergeCell ref="A27:D27"/>
    <mergeCell ref="F27:G27"/>
    <mergeCell ref="I27:J27"/>
    <mergeCell ref="L27:M27"/>
    <mergeCell ref="A26:D26"/>
    <mergeCell ref="F26:G26"/>
    <mergeCell ref="I26:J26"/>
    <mergeCell ref="L26:M26"/>
    <mergeCell ref="A25:D25"/>
    <mergeCell ref="F25:G25"/>
    <mergeCell ref="I25:J25"/>
    <mergeCell ref="L25:M25"/>
    <mergeCell ref="A24:D24"/>
    <mergeCell ref="F24:G24"/>
    <mergeCell ref="I24:J24"/>
    <mergeCell ref="L24:M24"/>
    <mergeCell ref="A23:D23"/>
    <mergeCell ref="F23:G23"/>
    <mergeCell ref="I23:J23"/>
    <mergeCell ref="L23:M23"/>
    <mergeCell ref="A22:D22"/>
    <mergeCell ref="F22:G22"/>
    <mergeCell ref="I22:J22"/>
    <mergeCell ref="L22:M22"/>
    <mergeCell ref="A21:D21"/>
    <mergeCell ref="F21:G21"/>
    <mergeCell ref="I21:J21"/>
    <mergeCell ref="L21:M21"/>
    <mergeCell ref="A20:D20"/>
    <mergeCell ref="F20:G20"/>
    <mergeCell ref="I20:J20"/>
    <mergeCell ref="L20:M20"/>
    <mergeCell ref="N10:R10"/>
    <mergeCell ref="S10:T10"/>
    <mergeCell ref="A5:C5"/>
    <mergeCell ref="I7:I8"/>
    <mergeCell ref="A3:T3"/>
    <mergeCell ref="E5:Q5"/>
    <mergeCell ref="S6:T6"/>
    <mergeCell ref="U6:V6"/>
    <mergeCell ref="S7:X8"/>
    <mergeCell ref="W6:X6"/>
    <mergeCell ref="N7:R9"/>
    <mergeCell ref="S9:T9"/>
    <mergeCell ref="W9:X9"/>
    <mergeCell ref="A13:G13"/>
    <mergeCell ref="A7:D8"/>
    <mergeCell ref="E7:H8"/>
    <mergeCell ref="J7:M8"/>
    <mergeCell ref="U10:V10"/>
    <mergeCell ref="W10:X10"/>
    <mergeCell ref="U9:V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9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6" width="4.7109375" style="0" customWidth="1"/>
    <col min="7" max="7" width="5.57421875" style="0" customWidth="1"/>
    <col min="8" max="8" width="5.7109375" style="0" customWidth="1"/>
    <col min="9" max="9" width="6.421875" style="0" customWidth="1"/>
    <col min="10" max="19" width="4.7109375" style="0" customWidth="1"/>
    <col min="20" max="20" width="5.7109375" style="0" customWidth="1"/>
    <col min="21" max="21" width="4.7109375" style="0" customWidth="1"/>
    <col min="22" max="22" width="5.7109375" style="0" customWidth="1"/>
    <col min="23" max="23" width="4.7109375" style="0" customWidth="1"/>
    <col min="24" max="24" width="5.7109375" style="0" customWidth="1"/>
    <col min="25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3</v>
      </c>
      <c r="M10" s="44">
        <v>1</v>
      </c>
      <c r="N10" s="116" t="s">
        <v>20</v>
      </c>
      <c r="O10" s="116"/>
      <c r="P10" s="116"/>
      <c r="Q10" s="116"/>
      <c r="R10" s="116"/>
      <c r="S10" s="120">
        <f>CEILING(P29,100)</f>
        <v>330200</v>
      </c>
      <c r="T10" s="120"/>
      <c r="U10" s="120">
        <f>CEILING(S10*1.05,100)</f>
        <v>346800</v>
      </c>
      <c r="V10" s="120"/>
      <c r="W10" s="120">
        <f>CEILING(U10*1.05,100)</f>
        <v>364200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17" s="2" customFormat="1" ht="12.75" customHeight="1">
      <c r="B16" s="170" t="s">
        <v>194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s="2" customFormat="1" ht="12.75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2:17" s="2" customFormat="1" ht="12.75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="2" customFormat="1" ht="12.75"/>
    <row r="20" s="2" customFormat="1" ht="12.75"/>
    <row r="21" spans="1:19" s="2" customFormat="1" ht="12.75" customHeight="1">
      <c r="A21" s="161" t="s">
        <v>127</v>
      </c>
      <c r="B21" s="161"/>
      <c r="C21" s="161"/>
      <c r="D21" s="161"/>
      <c r="E21" s="161"/>
      <c r="F21" s="36"/>
      <c r="G21" s="161" t="s">
        <v>128</v>
      </c>
      <c r="H21" s="161"/>
      <c r="I21" s="56"/>
      <c r="J21" s="161" t="s">
        <v>122</v>
      </c>
      <c r="K21" s="161"/>
      <c r="M21" s="161" t="s">
        <v>240</v>
      </c>
      <c r="N21" s="161"/>
      <c r="O21" s="161"/>
      <c r="P21" s="161" t="s">
        <v>129</v>
      </c>
      <c r="Q21" s="161"/>
      <c r="R21" s="161"/>
      <c r="S21" s="56"/>
    </row>
    <row r="22" spans="1:19" s="2" customFormat="1" ht="12.75">
      <c r="A22" s="161"/>
      <c r="B22" s="161"/>
      <c r="C22" s="161"/>
      <c r="D22" s="161"/>
      <c r="E22" s="161"/>
      <c r="F22" s="36"/>
      <c r="G22" s="161"/>
      <c r="H22" s="161"/>
      <c r="I22" s="56"/>
      <c r="J22" s="161"/>
      <c r="K22" s="161"/>
      <c r="M22" s="161"/>
      <c r="N22" s="161"/>
      <c r="O22" s="161"/>
      <c r="P22" s="161"/>
      <c r="Q22" s="161"/>
      <c r="R22" s="161"/>
      <c r="S22" s="56"/>
    </row>
    <row r="23" spans="1:19" s="2" customFormat="1" ht="12.75">
      <c r="A23" s="161"/>
      <c r="B23" s="161"/>
      <c r="C23" s="161"/>
      <c r="D23" s="161"/>
      <c r="E23" s="161"/>
      <c r="F23" s="36"/>
      <c r="G23" s="161"/>
      <c r="H23" s="161"/>
      <c r="I23" s="56"/>
      <c r="J23" s="161"/>
      <c r="K23" s="161"/>
      <c r="L23" s="56"/>
      <c r="M23" s="161"/>
      <c r="N23" s="161"/>
      <c r="O23" s="161"/>
      <c r="P23" s="56"/>
      <c r="Q23" s="56"/>
      <c r="R23" s="56"/>
      <c r="S23" s="56"/>
    </row>
    <row r="24" s="2" customFormat="1" ht="12.75"/>
    <row r="25" spans="1:22" s="2" customFormat="1" ht="18.75" customHeight="1">
      <c r="A25" s="178" t="str">
        <f>+E5</f>
        <v>FATİH EĞİTİM FAKÜLTESİ</v>
      </c>
      <c r="B25" s="178"/>
      <c r="C25" s="178"/>
      <c r="D25" s="178"/>
      <c r="E25" s="178"/>
      <c r="G25" s="175" t="s">
        <v>252</v>
      </c>
      <c r="H25" s="175"/>
      <c r="I25" s="175"/>
      <c r="J25" s="177">
        <v>2377</v>
      </c>
      <c r="K25" s="177"/>
      <c r="L25" s="51"/>
      <c r="M25" s="176">
        <v>80</v>
      </c>
      <c r="N25" s="176"/>
      <c r="O25" s="54"/>
      <c r="P25" s="166">
        <f>SUM(J25*M25)</f>
        <v>190160</v>
      </c>
      <c r="Q25" s="166"/>
      <c r="R25" s="166"/>
      <c r="S25" s="54"/>
      <c r="T25" s="54"/>
      <c r="U25" s="54"/>
      <c r="V25" s="54"/>
    </row>
    <row r="26" spans="1:22" s="2" customFormat="1" ht="18.75" customHeight="1">
      <c r="A26" s="178"/>
      <c r="B26" s="178"/>
      <c r="C26" s="178"/>
      <c r="D26" s="178"/>
      <c r="E26" s="178"/>
      <c r="G26" s="175" t="s">
        <v>241</v>
      </c>
      <c r="H26" s="175"/>
      <c r="I26" s="175"/>
      <c r="J26" s="177">
        <v>1</v>
      </c>
      <c r="K26" s="177"/>
      <c r="L26" s="51"/>
      <c r="M26" s="176">
        <v>80000</v>
      </c>
      <c r="N26" s="176"/>
      <c r="O26" s="54"/>
      <c r="P26" s="166">
        <f>SUM(J26*M26)</f>
        <v>80000</v>
      </c>
      <c r="Q26" s="166"/>
      <c r="R26" s="166"/>
      <c r="S26" s="54"/>
      <c r="T26" s="54"/>
      <c r="U26" s="54"/>
      <c r="V26" s="54"/>
    </row>
    <row r="27" spans="1:22" s="2" customFormat="1" ht="18" customHeight="1">
      <c r="A27" s="178"/>
      <c r="B27" s="178"/>
      <c r="C27" s="178"/>
      <c r="D27" s="178"/>
      <c r="E27" s="178"/>
      <c r="G27" s="175" t="s">
        <v>242</v>
      </c>
      <c r="H27" s="175"/>
      <c r="I27" s="175"/>
      <c r="J27" s="177">
        <v>3000</v>
      </c>
      <c r="K27" s="177"/>
      <c r="L27" s="83"/>
      <c r="M27" s="176">
        <v>20</v>
      </c>
      <c r="N27" s="176"/>
      <c r="O27" s="54"/>
      <c r="P27" s="166">
        <f>SUM(J27*M27)</f>
        <v>60000</v>
      </c>
      <c r="Q27" s="166"/>
      <c r="R27" s="166"/>
      <c r="S27" s="54"/>
      <c r="T27" s="54"/>
      <c r="U27" s="54"/>
      <c r="V27" s="54"/>
    </row>
    <row r="28" spans="7:22" s="2" customFormat="1" ht="12.75">
      <c r="G28" s="57"/>
      <c r="H28" s="57"/>
      <c r="I28" s="57"/>
      <c r="J28" s="57"/>
      <c r="K28" s="54"/>
      <c r="L28" s="54"/>
      <c r="M28" s="54"/>
      <c r="O28" s="54"/>
      <c r="P28" s="54"/>
      <c r="Q28" s="54"/>
      <c r="S28" s="54"/>
      <c r="T28" s="54"/>
      <c r="U28" s="54"/>
      <c r="V28" s="54"/>
    </row>
    <row r="29" spans="13:20" s="2" customFormat="1" ht="12.75">
      <c r="M29" s="130" t="s">
        <v>109</v>
      </c>
      <c r="N29" s="130"/>
      <c r="O29" s="130"/>
      <c r="P29" s="160">
        <f>SUM(P25:R27)</f>
        <v>330160</v>
      </c>
      <c r="Q29" s="160"/>
      <c r="R29" s="160"/>
      <c r="S29" s="49"/>
      <c r="T29" s="49"/>
    </row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</sheetData>
  <sheetProtection/>
  <mergeCells count="41">
    <mergeCell ref="B16:Q18"/>
    <mergeCell ref="A25:E27"/>
    <mergeCell ref="G27:I27"/>
    <mergeCell ref="J27:K27"/>
    <mergeCell ref="G26:I26"/>
    <mergeCell ref="J26:K26"/>
    <mergeCell ref="P21:R22"/>
    <mergeCell ref="P25:R25"/>
    <mergeCell ref="P26:R26"/>
    <mergeCell ref="A3:T3"/>
    <mergeCell ref="E5:Q5"/>
    <mergeCell ref="S6:T6"/>
    <mergeCell ref="N7:R9"/>
    <mergeCell ref="S7:X8"/>
    <mergeCell ref="S9:T9"/>
    <mergeCell ref="U9:V9"/>
    <mergeCell ref="W9:X9"/>
    <mergeCell ref="A7:D8"/>
    <mergeCell ref="E7:H8"/>
    <mergeCell ref="W6:X6"/>
    <mergeCell ref="W10:X10"/>
    <mergeCell ref="N10:R10"/>
    <mergeCell ref="U6:V6"/>
    <mergeCell ref="U10:V10"/>
    <mergeCell ref="S10:T10"/>
    <mergeCell ref="P29:R29"/>
    <mergeCell ref="A5:C5"/>
    <mergeCell ref="J7:M8"/>
    <mergeCell ref="I7:I8"/>
    <mergeCell ref="A13:G13"/>
    <mergeCell ref="M21:O23"/>
    <mergeCell ref="A21:E23"/>
    <mergeCell ref="J25:K25"/>
    <mergeCell ref="P27:R27"/>
    <mergeCell ref="M26:N26"/>
    <mergeCell ref="M29:O29"/>
    <mergeCell ref="J21:K23"/>
    <mergeCell ref="G21:H23"/>
    <mergeCell ref="G25:I25"/>
    <mergeCell ref="M27:N27"/>
    <mergeCell ref="M25:N25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6" width="4.7109375" style="0" customWidth="1"/>
    <col min="7" max="7" width="5.57421875" style="0" customWidth="1"/>
    <col min="8" max="8" width="5.7109375" style="0" customWidth="1"/>
    <col min="9" max="9" width="6.421875" style="0" customWidth="1"/>
    <col min="10" max="19" width="4.7109375" style="0" customWidth="1"/>
    <col min="20" max="20" width="5.7109375" style="0" customWidth="1"/>
    <col min="21" max="21" width="4.7109375" style="0" customWidth="1"/>
    <col min="22" max="22" width="5.7109375" style="0" customWidth="1"/>
    <col min="23" max="23" width="4.7109375" style="0" customWidth="1"/>
    <col min="24" max="24" width="5.7109375" style="0" customWidth="1"/>
    <col min="25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3</v>
      </c>
      <c r="M10" s="44">
        <v>2</v>
      </c>
      <c r="N10" s="116" t="s">
        <v>206</v>
      </c>
      <c r="O10" s="116"/>
      <c r="P10" s="116"/>
      <c r="Q10" s="116"/>
      <c r="R10" s="116"/>
      <c r="S10" s="120">
        <f>CEILING(R23,100)</f>
        <v>18200</v>
      </c>
      <c r="T10" s="120"/>
      <c r="U10" s="120">
        <f>CEILING(S10*1.05,100)</f>
        <v>19200</v>
      </c>
      <c r="V10" s="120"/>
      <c r="W10" s="120">
        <f>CEILING(U10*1.05,100)</f>
        <v>20200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 customHeight="1"/>
    <row r="16" spans="2:19" s="2" customFormat="1" ht="12.75" customHeight="1">
      <c r="B16" s="161" t="s">
        <v>213</v>
      </c>
      <c r="C16" s="161"/>
      <c r="D16" s="161"/>
      <c r="E16" s="161"/>
      <c r="F16" s="161"/>
      <c r="G16" s="36"/>
      <c r="H16" s="161" t="s">
        <v>128</v>
      </c>
      <c r="I16" s="161"/>
      <c r="J16" s="56"/>
      <c r="K16" s="161" t="s">
        <v>122</v>
      </c>
      <c r="L16" s="161"/>
      <c r="N16" s="161" t="s">
        <v>216</v>
      </c>
      <c r="O16" s="161"/>
      <c r="P16" s="161"/>
      <c r="Q16" s="161" t="s">
        <v>129</v>
      </c>
      <c r="R16" s="161"/>
      <c r="S16" s="161"/>
    </row>
    <row r="17" spans="2:19" s="2" customFormat="1" ht="12.75">
      <c r="B17" s="161"/>
      <c r="C17" s="161"/>
      <c r="D17" s="161"/>
      <c r="E17" s="161"/>
      <c r="F17" s="161"/>
      <c r="G17" s="36"/>
      <c r="H17" s="161"/>
      <c r="I17" s="161"/>
      <c r="J17" s="56"/>
      <c r="K17" s="161"/>
      <c r="L17" s="161"/>
      <c r="N17" s="161"/>
      <c r="O17" s="161"/>
      <c r="P17" s="161"/>
      <c r="Q17" s="161"/>
      <c r="R17" s="161"/>
      <c r="S17" s="161"/>
    </row>
    <row r="18" spans="2:19" s="2" customFormat="1" ht="12.75">
      <c r="B18" s="161"/>
      <c r="C18" s="161"/>
      <c r="D18" s="161"/>
      <c r="E18" s="161"/>
      <c r="F18" s="161"/>
      <c r="G18" s="36"/>
      <c r="H18" s="161"/>
      <c r="I18" s="161"/>
      <c r="J18" s="56"/>
      <c r="K18" s="161"/>
      <c r="L18" s="161"/>
      <c r="M18" s="56"/>
      <c r="N18" s="161"/>
      <c r="O18" s="161"/>
      <c r="P18" s="161"/>
      <c r="Q18" s="161"/>
      <c r="R18" s="161"/>
      <c r="S18" s="161"/>
    </row>
    <row r="19" s="2" customFormat="1" ht="12.75"/>
    <row r="20" spans="2:19" s="2" customFormat="1" ht="15">
      <c r="B20" s="167" t="s">
        <v>214</v>
      </c>
      <c r="C20" s="167"/>
      <c r="D20" s="167"/>
      <c r="E20" s="167"/>
      <c r="F20" s="167"/>
      <c r="H20" s="175" t="s">
        <v>215</v>
      </c>
      <c r="I20" s="175"/>
      <c r="J20" s="175"/>
      <c r="K20" s="180">
        <v>4.15</v>
      </c>
      <c r="L20" s="180"/>
      <c r="M20" s="51"/>
      <c r="N20" s="179">
        <v>750</v>
      </c>
      <c r="O20" s="179"/>
      <c r="P20" s="54"/>
      <c r="Q20" s="166">
        <f>SUM(K20*N20)</f>
        <v>3112.5000000000005</v>
      </c>
      <c r="R20" s="166"/>
      <c r="S20" s="166"/>
    </row>
    <row r="21" spans="2:19" s="2" customFormat="1" ht="15">
      <c r="B21" s="167" t="s">
        <v>217</v>
      </c>
      <c r="C21" s="167"/>
      <c r="D21" s="167"/>
      <c r="E21" s="167"/>
      <c r="F21" s="167"/>
      <c r="H21" s="175" t="s">
        <v>215</v>
      </c>
      <c r="I21" s="175"/>
      <c r="J21" s="175"/>
      <c r="K21" s="180">
        <v>3</v>
      </c>
      <c r="L21" s="180"/>
      <c r="M21" s="83"/>
      <c r="N21" s="179">
        <v>5000</v>
      </c>
      <c r="O21" s="179"/>
      <c r="P21" s="54"/>
      <c r="Q21" s="166">
        <f>SUM(K21*N21)</f>
        <v>15000</v>
      </c>
      <c r="R21" s="166"/>
      <c r="S21" s="166"/>
    </row>
    <row r="22" spans="8:18" s="2" customFormat="1" ht="12.75">
      <c r="H22" s="57"/>
      <c r="I22" s="57"/>
      <c r="J22" s="57"/>
      <c r="K22" s="57"/>
      <c r="L22" s="54"/>
      <c r="M22" s="54"/>
      <c r="N22" s="54"/>
      <c r="P22" s="54"/>
      <c r="Q22" s="54"/>
      <c r="R22" s="54"/>
    </row>
    <row r="23" spans="14:19" s="2" customFormat="1" ht="12.75">
      <c r="N23" s="130" t="s">
        <v>109</v>
      </c>
      <c r="O23" s="130"/>
      <c r="P23" s="130"/>
      <c r="R23" s="160">
        <f>SUM(Q20:S21)</f>
        <v>18112.5</v>
      </c>
      <c r="S23" s="16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</sheetData>
  <sheetProtection/>
  <mergeCells count="37">
    <mergeCell ref="B20:F20"/>
    <mergeCell ref="B21:F21"/>
    <mergeCell ref="N23:P23"/>
    <mergeCell ref="R23:S23"/>
    <mergeCell ref="H21:J21"/>
    <mergeCell ref="K21:L21"/>
    <mergeCell ref="N21:O21"/>
    <mergeCell ref="Q21:S21"/>
    <mergeCell ref="H20:J20"/>
    <mergeCell ref="K20:L20"/>
    <mergeCell ref="U10:V10"/>
    <mergeCell ref="S10:T10"/>
    <mergeCell ref="A13:G13"/>
    <mergeCell ref="N20:O20"/>
    <mergeCell ref="Q20:S20"/>
    <mergeCell ref="B16:F18"/>
    <mergeCell ref="N16:P18"/>
    <mergeCell ref="K16:L18"/>
    <mergeCell ref="H16:I18"/>
    <mergeCell ref="Q16:S18"/>
    <mergeCell ref="W10:X10"/>
    <mergeCell ref="N10:R10"/>
    <mergeCell ref="A3:T3"/>
    <mergeCell ref="E5:Q5"/>
    <mergeCell ref="S6:T6"/>
    <mergeCell ref="N7:R9"/>
    <mergeCell ref="S7:X8"/>
    <mergeCell ref="S9:T9"/>
    <mergeCell ref="U9:V9"/>
    <mergeCell ref="W9:X9"/>
    <mergeCell ref="A5:C5"/>
    <mergeCell ref="W6:X6"/>
    <mergeCell ref="A7:D8"/>
    <mergeCell ref="E7:H8"/>
    <mergeCell ref="J7:M8"/>
    <mergeCell ref="I7:I8"/>
    <mergeCell ref="U6:V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zoomScalePageLayoutView="0" workbookViewId="0" topLeftCell="A10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9" width="4.7109375" style="0" customWidth="1"/>
    <col min="20" max="20" width="5.421875" style="0" customWidth="1"/>
    <col min="21" max="21" width="4.7109375" style="0" customWidth="1"/>
    <col min="22" max="22" width="5.421875" style="0" customWidth="1"/>
    <col min="23" max="23" width="4.7109375" style="0" customWidth="1"/>
    <col min="24" max="24" width="5.7109375" style="0" customWidth="1"/>
    <col min="25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3</v>
      </c>
      <c r="M10" s="44">
        <v>3</v>
      </c>
      <c r="N10" s="116" t="s">
        <v>21</v>
      </c>
      <c r="O10" s="116"/>
      <c r="P10" s="116"/>
      <c r="Q10" s="116"/>
      <c r="R10" s="116"/>
      <c r="S10" s="120">
        <f>CEILING(Q26,100)</f>
        <v>6900</v>
      </c>
      <c r="T10" s="120"/>
      <c r="U10" s="120">
        <f>CEILING(S10*1.05,100)</f>
        <v>7300</v>
      </c>
      <c r="V10" s="120"/>
      <c r="W10" s="120">
        <f>CEILING(U10*1.05,100)</f>
        <v>7700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17" s="2" customFormat="1" ht="12.75">
      <c r="B15" s="170" t="s">
        <v>194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2:17" s="2" customFormat="1" ht="12.75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2:17" s="2" customFormat="1" ht="12.75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="2" customFormat="1" ht="12.75"/>
    <row r="19" spans="1:18" s="2" customFormat="1" ht="12.75" customHeight="1">
      <c r="A19" s="161" t="s">
        <v>52</v>
      </c>
      <c r="B19" s="161"/>
      <c r="C19" s="161"/>
      <c r="D19" s="161"/>
      <c r="E19" s="161"/>
      <c r="F19" s="161"/>
      <c r="G19" s="161"/>
      <c r="H19" s="161" t="s">
        <v>244</v>
      </c>
      <c r="I19" s="161"/>
      <c r="J19" s="56"/>
      <c r="K19" s="161" t="s">
        <v>122</v>
      </c>
      <c r="L19" s="161"/>
      <c r="N19" s="161" t="s">
        <v>130</v>
      </c>
      <c r="O19" s="161"/>
      <c r="P19" s="36"/>
      <c r="Q19" s="161" t="s">
        <v>126</v>
      </c>
      <c r="R19" s="161"/>
    </row>
    <row r="20" spans="1:19" s="2" customFormat="1" ht="12.75">
      <c r="A20" s="161"/>
      <c r="B20" s="161"/>
      <c r="C20" s="161"/>
      <c r="D20" s="161"/>
      <c r="E20" s="161"/>
      <c r="F20" s="161"/>
      <c r="G20" s="161"/>
      <c r="H20" s="161"/>
      <c r="I20" s="161"/>
      <c r="J20" s="56"/>
      <c r="K20" s="161"/>
      <c r="L20" s="161"/>
      <c r="M20" s="56"/>
      <c r="N20" s="161"/>
      <c r="O20" s="161"/>
      <c r="P20" s="36"/>
      <c r="Q20" s="161"/>
      <c r="R20" s="161"/>
      <c r="S20" s="56"/>
    </row>
    <row r="21" spans="1:19" s="2" customFormat="1" ht="12.75">
      <c r="A21" s="161"/>
      <c r="B21" s="161"/>
      <c r="C21" s="161"/>
      <c r="D21" s="161"/>
      <c r="E21" s="161"/>
      <c r="F21" s="161"/>
      <c r="G21" s="161"/>
      <c r="H21" s="161"/>
      <c r="I21" s="161"/>
      <c r="J21" s="56"/>
      <c r="K21" s="161"/>
      <c r="L21" s="161"/>
      <c r="M21" s="56"/>
      <c r="N21" s="161"/>
      <c r="O21" s="161"/>
      <c r="P21" s="36"/>
      <c r="Q21" s="161"/>
      <c r="R21" s="161"/>
      <c r="S21" s="56"/>
    </row>
    <row r="22" s="2" customFormat="1" ht="12.75"/>
    <row r="23" spans="1:19" s="2" customFormat="1" ht="12.75" customHeight="1">
      <c r="A23" s="178" t="str">
        <f>+E5</f>
        <v>FATİH EĞİTİM FAKÜLTESİ</v>
      </c>
      <c r="B23" s="178"/>
      <c r="C23" s="178"/>
      <c r="D23" s="178"/>
      <c r="E23" s="178"/>
      <c r="F23" s="178"/>
      <c r="G23" s="178"/>
      <c r="H23" s="166">
        <v>2500</v>
      </c>
      <c r="I23" s="166"/>
      <c r="J23" s="54"/>
      <c r="K23" s="181">
        <v>0.23</v>
      </c>
      <c r="L23" s="181"/>
      <c r="N23" s="166">
        <f>SUM(H23*K23)</f>
        <v>575</v>
      </c>
      <c r="O23" s="166"/>
      <c r="P23" s="37"/>
      <c r="Q23" s="166">
        <f>SUM(N23*12)</f>
        <v>6900</v>
      </c>
      <c r="R23" s="166"/>
      <c r="S23" s="54"/>
    </row>
    <row r="24" spans="1:5" s="2" customFormat="1" ht="12.75">
      <c r="A24" s="63"/>
      <c r="B24" s="63"/>
      <c r="C24" s="63"/>
      <c r="D24" s="63"/>
      <c r="E24" s="63"/>
    </row>
    <row r="25" s="2" customFormat="1" ht="12.75"/>
    <row r="26" spans="12:18" s="2" customFormat="1" ht="12.75">
      <c r="L26" s="130" t="s">
        <v>109</v>
      </c>
      <c r="M26" s="130"/>
      <c r="N26" s="130"/>
      <c r="O26" s="130"/>
      <c r="Q26" s="165">
        <f>SUM(Q23:R25)</f>
        <v>6900</v>
      </c>
      <c r="R26" s="165"/>
    </row>
    <row r="27" spans="19:22" s="2" customFormat="1" ht="12.75">
      <c r="S27" s="49"/>
      <c r="T27" s="49"/>
      <c r="U27" s="49"/>
      <c r="V27" s="49"/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33">
    <mergeCell ref="L26:O26"/>
    <mergeCell ref="Q23:R23"/>
    <mergeCell ref="Q26:R26"/>
    <mergeCell ref="W9:X9"/>
    <mergeCell ref="N10:R10"/>
    <mergeCell ref="S10:T10"/>
    <mergeCell ref="U10:V10"/>
    <mergeCell ref="B15:Q17"/>
    <mergeCell ref="W10:X10"/>
    <mergeCell ref="A23:G23"/>
    <mergeCell ref="A3:T3"/>
    <mergeCell ref="E5:Q5"/>
    <mergeCell ref="S6:T6"/>
    <mergeCell ref="N7:R9"/>
    <mergeCell ref="S7:X8"/>
    <mergeCell ref="S9:T9"/>
    <mergeCell ref="U9:V9"/>
    <mergeCell ref="A5:C5"/>
    <mergeCell ref="U6:V6"/>
    <mergeCell ref="W6:X6"/>
    <mergeCell ref="A7:D8"/>
    <mergeCell ref="E7:H8"/>
    <mergeCell ref="J7:M8"/>
    <mergeCell ref="I7:I8"/>
    <mergeCell ref="A13:G13"/>
    <mergeCell ref="A19:G21"/>
    <mergeCell ref="Q19:R21"/>
    <mergeCell ref="H23:I23"/>
    <mergeCell ref="K19:L21"/>
    <mergeCell ref="K23:L23"/>
    <mergeCell ref="N19:O21"/>
    <mergeCell ref="N23:O23"/>
    <mergeCell ref="H19:I2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1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7.14062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3</v>
      </c>
      <c r="K10" s="45">
        <v>2</v>
      </c>
      <c r="L10" s="45">
        <v>5</v>
      </c>
      <c r="M10" s="44">
        <v>1</v>
      </c>
      <c r="N10" s="116" t="s">
        <v>175</v>
      </c>
      <c r="O10" s="116"/>
      <c r="P10" s="116"/>
      <c r="Q10" s="116"/>
      <c r="R10" s="116"/>
      <c r="S10" s="120">
        <f>CEILING(Q41,100)</f>
        <v>200</v>
      </c>
      <c r="T10" s="120"/>
      <c r="U10" s="120">
        <f>CEILING(S10*1.05,100)</f>
        <v>300</v>
      </c>
      <c r="V10" s="120"/>
      <c r="W10" s="120">
        <f>CEILING(U10*1.05,100)</f>
        <v>400</v>
      </c>
      <c r="X10" s="13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9:18" s="2" customFormat="1" ht="12.75" customHeight="1">
      <c r="I15" s="161" t="s">
        <v>172</v>
      </c>
      <c r="J15" s="161"/>
      <c r="K15" s="161" t="s">
        <v>173</v>
      </c>
      <c r="L15" s="161"/>
      <c r="N15" s="161" t="s">
        <v>174</v>
      </c>
      <c r="O15" s="161"/>
      <c r="Q15" s="161" t="s">
        <v>123</v>
      </c>
      <c r="R15" s="161"/>
    </row>
    <row r="16" spans="1:18" s="2" customFormat="1" ht="12.75" customHeight="1">
      <c r="A16" s="130" t="s">
        <v>117</v>
      </c>
      <c r="B16" s="130"/>
      <c r="C16" s="130"/>
      <c r="D16" s="48"/>
      <c r="E16" s="130" t="s">
        <v>171</v>
      </c>
      <c r="F16" s="130"/>
      <c r="G16" s="130"/>
      <c r="I16" s="161"/>
      <c r="J16" s="161"/>
      <c r="K16" s="161"/>
      <c r="L16" s="161"/>
      <c r="M16" s="56"/>
      <c r="N16" s="161"/>
      <c r="O16" s="161"/>
      <c r="Q16" s="161"/>
      <c r="R16" s="161"/>
    </row>
    <row r="17" spans="1:18" s="2" customFormat="1" ht="12.75">
      <c r="A17" s="149"/>
      <c r="B17" s="149"/>
      <c r="C17" s="149"/>
      <c r="E17" s="149"/>
      <c r="F17" s="149"/>
      <c r="G17" s="149"/>
      <c r="H17" s="149"/>
      <c r="I17" s="2">
        <v>1</v>
      </c>
      <c r="K17" s="150">
        <v>111</v>
      </c>
      <c r="L17" s="150"/>
      <c r="N17" s="145">
        <v>1</v>
      </c>
      <c r="O17" s="145"/>
      <c r="Q17" s="150">
        <f>SUM(I17*K17*N17)</f>
        <v>111</v>
      </c>
      <c r="R17" s="150"/>
    </row>
    <row r="18" spans="1:18" s="2" customFormat="1" ht="12.75">
      <c r="A18" s="149"/>
      <c r="B18" s="149"/>
      <c r="C18" s="149"/>
      <c r="E18" s="149"/>
      <c r="F18" s="149"/>
      <c r="G18" s="149"/>
      <c r="H18" s="149"/>
      <c r="K18" s="150"/>
      <c r="L18" s="150"/>
      <c r="N18" s="145"/>
      <c r="O18" s="145"/>
      <c r="Q18" s="150">
        <f aca="true" t="shared" si="0" ref="Q18:Q38">SUM(I18*K18*N18)</f>
        <v>0</v>
      </c>
      <c r="R18" s="150"/>
    </row>
    <row r="19" spans="1:18" s="2" customFormat="1" ht="12.75">
      <c r="A19" s="149"/>
      <c r="B19" s="149"/>
      <c r="C19" s="149"/>
      <c r="E19" s="149"/>
      <c r="F19" s="149"/>
      <c r="G19" s="149"/>
      <c r="H19" s="149"/>
      <c r="K19" s="150"/>
      <c r="L19" s="150"/>
      <c r="N19" s="145"/>
      <c r="O19" s="145"/>
      <c r="Q19" s="150">
        <f t="shared" si="0"/>
        <v>0</v>
      </c>
      <c r="R19" s="150"/>
    </row>
    <row r="20" spans="1:18" s="2" customFormat="1" ht="12.75">
      <c r="A20" s="149"/>
      <c r="B20" s="149"/>
      <c r="C20" s="149"/>
      <c r="E20" s="149"/>
      <c r="F20" s="149"/>
      <c r="G20" s="149"/>
      <c r="H20" s="149"/>
      <c r="K20" s="150"/>
      <c r="L20" s="150"/>
      <c r="N20" s="145"/>
      <c r="O20" s="145"/>
      <c r="Q20" s="150">
        <f t="shared" si="0"/>
        <v>0</v>
      </c>
      <c r="R20" s="150"/>
    </row>
    <row r="21" spans="1:18" s="2" customFormat="1" ht="12.75">
      <c r="A21" s="149"/>
      <c r="B21" s="149"/>
      <c r="C21" s="149"/>
      <c r="E21" s="149"/>
      <c r="F21" s="149"/>
      <c r="G21" s="149"/>
      <c r="H21" s="149"/>
      <c r="K21" s="150"/>
      <c r="L21" s="150"/>
      <c r="N21" s="145"/>
      <c r="O21" s="145"/>
      <c r="Q21" s="150">
        <f t="shared" si="0"/>
        <v>0</v>
      </c>
      <c r="R21" s="150"/>
    </row>
    <row r="22" spans="1:18" s="2" customFormat="1" ht="12.75">
      <c r="A22" s="149"/>
      <c r="B22" s="149"/>
      <c r="C22" s="149"/>
      <c r="E22" s="149"/>
      <c r="F22" s="149"/>
      <c r="G22" s="149"/>
      <c r="H22" s="149"/>
      <c r="K22" s="150"/>
      <c r="L22" s="150"/>
      <c r="N22" s="145"/>
      <c r="O22" s="145"/>
      <c r="Q22" s="150">
        <f t="shared" si="0"/>
        <v>0</v>
      </c>
      <c r="R22" s="150"/>
    </row>
    <row r="23" spans="1:18" s="2" customFormat="1" ht="12.75">
      <c r="A23" s="149"/>
      <c r="B23" s="149"/>
      <c r="C23" s="149"/>
      <c r="E23" s="149"/>
      <c r="F23" s="149"/>
      <c r="G23" s="149"/>
      <c r="H23" s="149"/>
      <c r="K23" s="150"/>
      <c r="L23" s="150"/>
      <c r="N23" s="145"/>
      <c r="O23" s="145"/>
      <c r="Q23" s="150">
        <f t="shared" si="0"/>
        <v>0</v>
      </c>
      <c r="R23" s="150"/>
    </row>
    <row r="24" spans="1:18" s="2" customFormat="1" ht="12.75">
      <c r="A24" s="149"/>
      <c r="B24" s="149"/>
      <c r="C24" s="149"/>
      <c r="E24" s="149"/>
      <c r="F24" s="149"/>
      <c r="G24" s="149"/>
      <c r="H24" s="149"/>
      <c r="K24" s="150"/>
      <c r="L24" s="150"/>
      <c r="N24" s="145"/>
      <c r="O24" s="145"/>
      <c r="Q24" s="150">
        <f t="shared" si="0"/>
        <v>0</v>
      </c>
      <c r="R24" s="150"/>
    </row>
    <row r="25" spans="1:18" s="2" customFormat="1" ht="12.75">
      <c r="A25" s="149"/>
      <c r="B25" s="149"/>
      <c r="C25" s="149"/>
      <c r="E25" s="149"/>
      <c r="F25" s="149"/>
      <c r="G25" s="149"/>
      <c r="H25" s="149"/>
      <c r="K25" s="150"/>
      <c r="L25" s="150"/>
      <c r="N25" s="145"/>
      <c r="O25" s="145"/>
      <c r="Q25" s="150">
        <f t="shared" si="0"/>
        <v>0</v>
      </c>
      <c r="R25" s="150"/>
    </row>
    <row r="26" spans="1:18" s="2" customFormat="1" ht="12.75">
      <c r="A26" s="149"/>
      <c r="B26" s="149"/>
      <c r="C26" s="149"/>
      <c r="E26" s="149"/>
      <c r="F26" s="149"/>
      <c r="G26" s="149"/>
      <c r="H26" s="149"/>
      <c r="K26" s="150"/>
      <c r="L26" s="150"/>
      <c r="N26" s="145"/>
      <c r="O26" s="145"/>
      <c r="Q26" s="150">
        <f t="shared" si="0"/>
        <v>0</v>
      </c>
      <c r="R26" s="150"/>
    </row>
    <row r="27" spans="1:18" s="2" customFormat="1" ht="12.75">
      <c r="A27" s="149"/>
      <c r="B27" s="149"/>
      <c r="C27" s="149"/>
      <c r="E27" s="149"/>
      <c r="F27" s="149"/>
      <c r="G27" s="149"/>
      <c r="H27" s="149"/>
      <c r="K27" s="150"/>
      <c r="L27" s="150"/>
      <c r="N27" s="145"/>
      <c r="O27" s="145"/>
      <c r="Q27" s="150">
        <f t="shared" si="0"/>
        <v>0</v>
      </c>
      <c r="R27" s="150"/>
    </row>
    <row r="28" spans="1:18" s="2" customFormat="1" ht="12.75">
      <c r="A28" s="149"/>
      <c r="B28" s="149"/>
      <c r="C28" s="149"/>
      <c r="E28" s="149"/>
      <c r="F28" s="149"/>
      <c r="G28" s="149"/>
      <c r="H28" s="149"/>
      <c r="K28" s="150"/>
      <c r="L28" s="150"/>
      <c r="N28" s="145"/>
      <c r="O28" s="145"/>
      <c r="Q28" s="150">
        <f t="shared" si="0"/>
        <v>0</v>
      </c>
      <c r="R28" s="150"/>
    </row>
    <row r="29" spans="1:18" s="2" customFormat="1" ht="12.75">
      <c r="A29" s="149"/>
      <c r="B29" s="149"/>
      <c r="C29" s="149"/>
      <c r="E29" s="149"/>
      <c r="F29" s="149"/>
      <c r="G29" s="149"/>
      <c r="H29" s="149"/>
      <c r="K29" s="150"/>
      <c r="L29" s="150"/>
      <c r="N29" s="145"/>
      <c r="O29" s="145"/>
      <c r="Q29" s="150">
        <f t="shared" si="0"/>
        <v>0</v>
      </c>
      <c r="R29" s="150"/>
    </row>
    <row r="30" spans="1:18" s="2" customFormat="1" ht="12.75">
      <c r="A30" s="149"/>
      <c r="B30" s="149"/>
      <c r="C30" s="149"/>
      <c r="E30" s="149"/>
      <c r="F30" s="149"/>
      <c r="G30" s="149"/>
      <c r="H30" s="149"/>
      <c r="K30" s="150"/>
      <c r="L30" s="150"/>
      <c r="N30" s="145"/>
      <c r="O30" s="145"/>
      <c r="Q30" s="150">
        <f t="shared" si="0"/>
        <v>0</v>
      </c>
      <c r="R30" s="150"/>
    </row>
    <row r="31" spans="1:18" s="2" customFormat="1" ht="12.75">
      <c r="A31" s="149"/>
      <c r="B31" s="149"/>
      <c r="C31" s="149"/>
      <c r="E31" s="149"/>
      <c r="F31" s="149"/>
      <c r="G31" s="149"/>
      <c r="H31" s="149"/>
      <c r="K31" s="150"/>
      <c r="L31" s="150"/>
      <c r="N31" s="145"/>
      <c r="O31" s="145"/>
      <c r="Q31" s="150">
        <f t="shared" si="0"/>
        <v>0</v>
      </c>
      <c r="R31" s="150"/>
    </row>
    <row r="32" spans="1:18" s="2" customFormat="1" ht="12.75">
      <c r="A32" s="149"/>
      <c r="B32" s="149"/>
      <c r="C32" s="149"/>
      <c r="E32" s="149"/>
      <c r="F32" s="149"/>
      <c r="G32" s="149"/>
      <c r="H32" s="149"/>
      <c r="K32" s="150"/>
      <c r="L32" s="150"/>
      <c r="N32" s="145"/>
      <c r="O32" s="145"/>
      <c r="Q32" s="150">
        <f t="shared" si="0"/>
        <v>0</v>
      </c>
      <c r="R32" s="150"/>
    </row>
    <row r="33" spans="1:18" s="2" customFormat="1" ht="12.75">
      <c r="A33" s="149"/>
      <c r="B33" s="149"/>
      <c r="C33" s="149"/>
      <c r="E33" s="149"/>
      <c r="F33" s="149"/>
      <c r="G33" s="149"/>
      <c r="H33" s="149"/>
      <c r="K33" s="150"/>
      <c r="L33" s="150"/>
      <c r="N33" s="145"/>
      <c r="O33" s="145"/>
      <c r="Q33" s="150">
        <f t="shared" si="0"/>
        <v>0</v>
      </c>
      <c r="R33" s="150"/>
    </row>
    <row r="34" spans="1:18" s="2" customFormat="1" ht="12.75">
      <c r="A34" s="149"/>
      <c r="B34" s="149"/>
      <c r="C34" s="149"/>
      <c r="E34" s="149"/>
      <c r="F34" s="149"/>
      <c r="G34" s="149"/>
      <c r="H34" s="149"/>
      <c r="K34" s="150"/>
      <c r="L34" s="150"/>
      <c r="N34" s="145"/>
      <c r="O34" s="145"/>
      <c r="Q34" s="150">
        <f t="shared" si="0"/>
        <v>0</v>
      </c>
      <c r="R34" s="150"/>
    </row>
    <row r="35" spans="1:18" s="2" customFormat="1" ht="12.75">
      <c r="A35" s="149"/>
      <c r="B35" s="149"/>
      <c r="C35" s="149"/>
      <c r="E35" s="149"/>
      <c r="F35" s="149"/>
      <c r="G35" s="149"/>
      <c r="H35" s="149"/>
      <c r="K35" s="150"/>
      <c r="L35" s="150"/>
      <c r="N35" s="145"/>
      <c r="O35" s="145"/>
      <c r="Q35" s="150">
        <f t="shared" si="0"/>
        <v>0</v>
      </c>
      <c r="R35" s="150"/>
    </row>
    <row r="36" spans="1:18" s="2" customFormat="1" ht="12.75">
      <c r="A36" s="149"/>
      <c r="B36" s="149"/>
      <c r="C36" s="149"/>
      <c r="E36" s="149"/>
      <c r="F36" s="149"/>
      <c r="G36" s="149"/>
      <c r="H36" s="149"/>
      <c r="K36" s="150"/>
      <c r="L36" s="150"/>
      <c r="N36" s="145"/>
      <c r="O36" s="145"/>
      <c r="Q36" s="150">
        <f t="shared" si="0"/>
        <v>0</v>
      </c>
      <c r="R36" s="150"/>
    </row>
    <row r="37" spans="1:18" s="2" customFormat="1" ht="12.75">
      <c r="A37" s="149"/>
      <c r="B37" s="149"/>
      <c r="C37" s="149"/>
      <c r="E37" s="149"/>
      <c r="F37" s="149"/>
      <c r="G37" s="149"/>
      <c r="H37" s="149"/>
      <c r="K37" s="150"/>
      <c r="L37" s="150"/>
      <c r="N37" s="145"/>
      <c r="O37" s="145"/>
      <c r="Q37" s="150">
        <f t="shared" si="0"/>
        <v>0</v>
      </c>
      <c r="R37" s="150"/>
    </row>
    <row r="38" spans="1:18" s="2" customFormat="1" ht="12.75">
      <c r="A38" s="149"/>
      <c r="B38" s="149"/>
      <c r="C38" s="149"/>
      <c r="E38" s="149"/>
      <c r="F38" s="149"/>
      <c r="G38" s="149"/>
      <c r="H38" s="149"/>
      <c r="K38" s="150"/>
      <c r="L38" s="150"/>
      <c r="N38" s="145"/>
      <c r="O38" s="145"/>
      <c r="Q38" s="150">
        <f t="shared" si="0"/>
        <v>0</v>
      </c>
      <c r="R38" s="150"/>
    </row>
    <row r="39" s="2" customFormat="1" ht="12.75"/>
    <row r="40" s="2" customFormat="1" ht="12.75"/>
    <row r="41" spans="14:18" s="2" customFormat="1" ht="12.75">
      <c r="N41" s="141" t="s">
        <v>129</v>
      </c>
      <c r="O41" s="141"/>
      <c r="P41" s="141"/>
      <c r="Q41" s="147">
        <f>SUM(Q17:R40)</f>
        <v>111</v>
      </c>
      <c r="R41" s="147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</sheetData>
  <sheetProtection/>
  <mergeCells count="139">
    <mergeCell ref="N32:O32"/>
    <mergeCell ref="N33:O33"/>
    <mergeCell ref="N34:O34"/>
    <mergeCell ref="N35:O35"/>
    <mergeCell ref="N28:O28"/>
    <mergeCell ref="N29:O29"/>
    <mergeCell ref="N30:O30"/>
    <mergeCell ref="N31:O31"/>
    <mergeCell ref="N24:O24"/>
    <mergeCell ref="N25:O25"/>
    <mergeCell ref="N26:O26"/>
    <mergeCell ref="N27:O27"/>
    <mergeCell ref="N20:O20"/>
    <mergeCell ref="N21:O21"/>
    <mergeCell ref="N22:O22"/>
    <mergeCell ref="N23:O23"/>
    <mergeCell ref="S10:T10"/>
    <mergeCell ref="N17:O17"/>
    <mergeCell ref="N18:O18"/>
    <mergeCell ref="N19:O19"/>
    <mergeCell ref="W6:X6"/>
    <mergeCell ref="N7:R9"/>
    <mergeCell ref="S7:X8"/>
    <mergeCell ref="S9:T9"/>
    <mergeCell ref="U9:V9"/>
    <mergeCell ref="W9:X9"/>
    <mergeCell ref="A5:C5"/>
    <mergeCell ref="I7:I8"/>
    <mergeCell ref="N15:O16"/>
    <mergeCell ref="Q15:R16"/>
    <mergeCell ref="N10:R10"/>
    <mergeCell ref="J15:J16"/>
    <mergeCell ref="K15:L16"/>
    <mergeCell ref="I15:I16"/>
    <mergeCell ref="E18:H18"/>
    <mergeCell ref="E19:H19"/>
    <mergeCell ref="A17:C17"/>
    <mergeCell ref="A16:C16"/>
    <mergeCell ref="E16:G16"/>
    <mergeCell ref="E17:H17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N41:P41"/>
    <mergeCell ref="Q41:R41"/>
    <mergeCell ref="N37:O37"/>
    <mergeCell ref="N38:O38"/>
    <mergeCell ref="N36:O36"/>
    <mergeCell ref="U10:V10"/>
    <mergeCell ref="W10:X10"/>
    <mergeCell ref="A13:G13"/>
    <mergeCell ref="A3:T3"/>
    <mergeCell ref="E5:Q5"/>
    <mergeCell ref="S6:T6"/>
    <mergeCell ref="U6:V6"/>
    <mergeCell ref="A7:D8"/>
    <mergeCell ref="E7:H8"/>
    <mergeCell ref="J7:M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3"/>
  <sheetViews>
    <sheetView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4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62">
        <v>2</v>
      </c>
      <c r="J10" s="61">
        <v>3</v>
      </c>
      <c r="K10" s="62">
        <v>2</v>
      </c>
      <c r="L10" s="62">
        <v>6</v>
      </c>
      <c r="M10" s="61">
        <v>1</v>
      </c>
      <c r="N10" s="183" t="s">
        <v>22</v>
      </c>
      <c r="O10" s="184"/>
      <c r="P10" s="184"/>
      <c r="Q10" s="184"/>
      <c r="R10" s="185"/>
      <c r="S10" s="186">
        <f>CEILING(L43,100)</f>
        <v>12400</v>
      </c>
      <c r="T10" s="186"/>
      <c r="U10" s="186">
        <f>CEILING(S10*1.05,100)</f>
        <v>13100</v>
      </c>
      <c r="V10" s="186"/>
      <c r="W10" s="186">
        <f>CEILING(U10*1.05,100)</f>
        <v>13800</v>
      </c>
      <c r="X10" s="187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3:18" s="2" customFormat="1" ht="12.75">
      <c r="C15" s="182" t="s">
        <v>199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</row>
    <row r="16" spans="3:18" s="2" customFormat="1" ht="12.75"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</row>
    <row r="17" spans="3:18" s="2" customFormat="1" ht="12.75" customHeight="1"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="2" customFormat="1" ht="12.75"/>
    <row r="19" spans="1:13" s="2" customFormat="1" ht="26.25" customHeight="1">
      <c r="A19" s="130" t="s">
        <v>168</v>
      </c>
      <c r="B19" s="130"/>
      <c r="C19" s="130"/>
      <c r="D19" s="130"/>
      <c r="F19" s="130" t="s">
        <v>169</v>
      </c>
      <c r="G19" s="130"/>
      <c r="I19" s="161" t="s">
        <v>122</v>
      </c>
      <c r="J19" s="161"/>
      <c r="K19" s="48"/>
      <c r="L19" s="161" t="s">
        <v>170</v>
      </c>
      <c r="M19" s="161"/>
    </row>
    <row r="20" spans="1:13" s="2" customFormat="1" ht="12.75">
      <c r="A20" s="167"/>
      <c r="B20" s="167"/>
      <c r="C20" s="167"/>
      <c r="D20" s="167"/>
      <c r="F20" s="166">
        <v>111</v>
      </c>
      <c r="G20" s="166"/>
      <c r="H20" s="37"/>
      <c r="I20" s="168">
        <v>111</v>
      </c>
      <c r="J20" s="168"/>
      <c r="K20" s="54"/>
      <c r="L20" s="166">
        <f>SUM(F20*I20)</f>
        <v>12321</v>
      </c>
      <c r="M20" s="166"/>
    </row>
    <row r="21" spans="1:13" s="2" customFormat="1" ht="12.75">
      <c r="A21" s="167"/>
      <c r="B21" s="167"/>
      <c r="C21" s="167"/>
      <c r="D21" s="167"/>
      <c r="F21" s="166"/>
      <c r="G21" s="166"/>
      <c r="H21" s="37"/>
      <c r="I21" s="168"/>
      <c r="J21" s="168"/>
      <c r="K21" s="54"/>
      <c r="L21" s="166">
        <f>SUM(F21*I21)</f>
        <v>0</v>
      </c>
      <c r="M21" s="166"/>
    </row>
    <row r="22" spans="1:13" s="2" customFormat="1" ht="12.75">
      <c r="A22" s="167"/>
      <c r="B22" s="167"/>
      <c r="C22" s="167"/>
      <c r="D22" s="167"/>
      <c r="F22" s="166"/>
      <c r="G22" s="166"/>
      <c r="I22" s="168"/>
      <c r="J22" s="168"/>
      <c r="K22" s="54"/>
      <c r="L22" s="166">
        <f aca="true" t="shared" si="0" ref="L22:L38">SUM(F22*I22)</f>
        <v>0</v>
      </c>
      <c r="M22" s="166"/>
    </row>
    <row r="23" spans="1:13" s="2" customFormat="1" ht="12.75">
      <c r="A23" s="167"/>
      <c r="B23" s="167"/>
      <c r="C23" s="167"/>
      <c r="D23" s="167"/>
      <c r="F23" s="166"/>
      <c r="G23" s="166"/>
      <c r="I23" s="168"/>
      <c r="J23" s="168"/>
      <c r="K23" s="54"/>
      <c r="L23" s="166">
        <f t="shared" si="0"/>
        <v>0</v>
      </c>
      <c r="M23" s="166"/>
    </row>
    <row r="24" spans="1:13" s="2" customFormat="1" ht="12.75">
      <c r="A24" s="167"/>
      <c r="B24" s="167"/>
      <c r="C24" s="167"/>
      <c r="D24" s="167"/>
      <c r="F24" s="166"/>
      <c r="G24" s="166"/>
      <c r="I24" s="168"/>
      <c r="J24" s="168"/>
      <c r="K24" s="54"/>
      <c r="L24" s="166">
        <f t="shared" si="0"/>
        <v>0</v>
      </c>
      <c r="M24" s="166"/>
    </row>
    <row r="25" spans="1:13" s="2" customFormat="1" ht="12.75">
      <c r="A25" s="167"/>
      <c r="B25" s="167"/>
      <c r="C25" s="167"/>
      <c r="D25" s="167"/>
      <c r="F25" s="166"/>
      <c r="G25" s="166"/>
      <c r="I25" s="168"/>
      <c r="J25" s="168"/>
      <c r="K25" s="54"/>
      <c r="L25" s="166">
        <f t="shared" si="0"/>
        <v>0</v>
      </c>
      <c r="M25" s="166"/>
    </row>
    <row r="26" spans="1:13" s="2" customFormat="1" ht="12.75">
      <c r="A26" s="167"/>
      <c r="B26" s="167"/>
      <c r="C26" s="167"/>
      <c r="D26" s="167"/>
      <c r="F26" s="166"/>
      <c r="G26" s="166"/>
      <c r="I26" s="168"/>
      <c r="J26" s="168"/>
      <c r="K26" s="54"/>
      <c r="L26" s="166">
        <f t="shared" si="0"/>
        <v>0</v>
      </c>
      <c r="M26" s="166"/>
    </row>
    <row r="27" spans="1:13" s="2" customFormat="1" ht="12.75">
      <c r="A27" s="167"/>
      <c r="B27" s="167"/>
      <c r="C27" s="167"/>
      <c r="D27" s="167"/>
      <c r="F27" s="166"/>
      <c r="G27" s="166"/>
      <c r="I27" s="168"/>
      <c r="J27" s="168"/>
      <c r="K27" s="54"/>
      <c r="L27" s="166">
        <f t="shared" si="0"/>
        <v>0</v>
      </c>
      <c r="M27" s="166"/>
    </row>
    <row r="28" spans="1:13" s="2" customFormat="1" ht="12.75">
      <c r="A28" s="167"/>
      <c r="B28" s="167"/>
      <c r="C28" s="167"/>
      <c r="D28" s="167"/>
      <c r="F28" s="166"/>
      <c r="G28" s="166"/>
      <c r="I28" s="168"/>
      <c r="J28" s="168"/>
      <c r="K28" s="54"/>
      <c r="L28" s="166">
        <f t="shared" si="0"/>
        <v>0</v>
      </c>
      <c r="M28" s="166"/>
    </row>
    <row r="29" spans="1:13" s="2" customFormat="1" ht="12.75">
      <c r="A29" s="167"/>
      <c r="B29" s="167"/>
      <c r="C29" s="167"/>
      <c r="D29" s="167"/>
      <c r="F29" s="166"/>
      <c r="G29" s="166"/>
      <c r="I29" s="168"/>
      <c r="J29" s="168"/>
      <c r="K29" s="54"/>
      <c r="L29" s="166">
        <f t="shared" si="0"/>
        <v>0</v>
      </c>
      <c r="M29" s="166"/>
    </row>
    <row r="30" spans="1:13" s="2" customFormat="1" ht="12.75">
      <c r="A30" s="167"/>
      <c r="B30" s="167"/>
      <c r="C30" s="167"/>
      <c r="D30" s="167"/>
      <c r="F30" s="166"/>
      <c r="G30" s="166"/>
      <c r="I30" s="168"/>
      <c r="J30" s="168"/>
      <c r="K30" s="54"/>
      <c r="L30" s="166">
        <f t="shared" si="0"/>
        <v>0</v>
      </c>
      <c r="M30" s="166"/>
    </row>
    <row r="31" spans="1:13" s="2" customFormat="1" ht="12.75">
      <c r="A31" s="167"/>
      <c r="B31" s="167"/>
      <c r="C31" s="167"/>
      <c r="D31" s="167"/>
      <c r="F31" s="166"/>
      <c r="G31" s="166"/>
      <c r="I31" s="168"/>
      <c r="J31" s="168"/>
      <c r="K31" s="54"/>
      <c r="L31" s="166">
        <f t="shared" si="0"/>
        <v>0</v>
      </c>
      <c r="M31" s="166"/>
    </row>
    <row r="32" spans="1:13" s="2" customFormat="1" ht="12.75">
      <c r="A32" s="167"/>
      <c r="B32" s="167"/>
      <c r="C32" s="167"/>
      <c r="D32" s="167"/>
      <c r="F32" s="166"/>
      <c r="G32" s="166"/>
      <c r="I32" s="168"/>
      <c r="J32" s="168"/>
      <c r="K32" s="54"/>
      <c r="L32" s="166">
        <f t="shared" si="0"/>
        <v>0</v>
      </c>
      <c r="M32" s="166"/>
    </row>
    <row r="33" spans="1:13" s="2" customFormat="1" ht="12.75">
      <c r="A33" s="167"/>
      <c r="B33" s="167"/>
      <c r="C33" s="167"/>
      <c r="D33" s="167"/>
      <c r="F33" s="166"/>
      <c r="G33" s="166"/>
      <c r="I33" s="168"/>
      <c r="J33" s="168"/>
      <c r="K33" s="54"/>
      <c r="L33" s="166">
        <f t="shared" si="0"/>
        <v>0</v>
      </c>
      <c r="M33" s="166"/>
    </row>
    <row r="34" spans="1:13" s="2" customFormat="1" ht="12.75">
      <c r="A34" s="167"/>
      <c r="B34" s="167"/>
      <c r="C34" s="167"/>
      <c r="D34" s="167"/>
      <c r="F34" s="166"/>
      <c r="G34" s="166"/>
      <c r="I34" s="168"/>
      <c r="J34" s="168"/>
      <c r="K34" s="54"/>
      <c r="L34" s="166">
        <f t="shared" si="0"/>
        <v>0</v>
      </c>
      <c r="M34" s="166"/>
    </row>
    <row r="35" spans="1:13" s="2" customFormat="1" ht="12.75">
      <c r="A35" s="167"/>
      <c r="B35" s="167"/>
      <c r="C35" s="167"/>
      <c r="D35" s="167"/>
      <c r="F35" s="166"/>
      <c r="G35" s="166"/>
      <c r="I35" s="168"/>
      <c r="J35" s="168"/>
      <c r="K35" s="54"/>
      <c r="L35" s="166">
        <f t="shared" si="0"/>
        <v>0</v>
      </c>
      <c r="M35" s="166"/>
    </row>
    <row r="36" spans="1:13" s="2" customFormat="1" ht="12.75">
      <c r="A36" s="167"/>
      <c r="B36" s="167"/>
      <c r="C36" s="167"/>
      <c r="D36" s="167"/>
      <c r="F36" s="166"/>
      <c r="G36" s="166"/>
      <c r="I36" s="168"/>
      <c r="J36" s="168"/>
      <c r="K36" s="54"/>
      <c r="L36" s="166">
        <f t="shared" si="0"/>
        <v>0</v>
      </c>
      <c r="M36" s="166"/>
    </row>
    <row r="37" spans="1:13" s="2" customFormat="1" ht="12.75">
      <c r="A37" s="167"/>
      <c r="B37" s="167"/>
      <c r="C37" s="167"/>
      <c r="D37" s="167"/>
      <c r="F37" s="166"/>
      <c r="G37" s="166"/>
      <c r="I37" s="168"/>
      <c r="J37" s="168"/>
      <c r="K37" s="54"/>
      <c r="L37" s="166">
        <f t="shared" si="0"/>
        <v>0</v>
      </c>
      <c r="M37" s="166"/>
    </row>
    <row r="38" spans="1:13" s="2" customFormat="1" ht="12.75">
      <c r="A38" s="167"/>
      <c r="B38" s="167"/>
      <c r="C38" s="167"/>
      <c r="D38" s="167"/>
      <c r="F38" s="166"/>
      <c r="G38" s="166"/>
      <c r="I38" s="168"/>
      <c r="J38" s="168"/>
      <c r="K38" s="54"/>
      <c r="L38" s="166">
        <f t="shared" si="0"/>
        <v>0</v>
      </c>
      <c r="M38" s="166"/>
    </row>
    <row r="39" spans="1:13" s="2" customFormat="1" ht="12.75">
      <c r="A39" s="167"/>
      <c r="B39" s="167"/>
      <c r="C39" s="167"/>
      <c r="D39" s="167"/>
      <c r="F39" s="166"/>
      <c r="G39" s="166"/>
      <c r="I39" s="168"/>
      <c r="J39" s="168"/>
      <c r="K39" s="54"/>
      <c r="L39" s="166">
        <f>SUM(F39*I39)</f>
        <v>0</v>
      </c>
      <c r="M39" s="166"/>
    </row>
    <row r="40" spans="1:13" s="2" customFormat="1" ht="12.75">
      <c r="A40" s="167"/>
      <c r="B40" s="167"/>
      <c r="C40" s="167"/>
      <c r="D40" s="167"/>
      <c r="F40" s="166"/>
      <c r="G40" s="166"/>
      <c r="I40" s="168"/>
      <c r="J40" s="168"/>
      <c r="K40" s="54"/>
      <c r="L40" s="166">
        <f>SUM(F40*I40)</f>
        <v>0</v>
      </c>
      <c r="M40" s="166"/>
    </row>
    <row r="41" spans="1:13" s="2" customFormat="1" ht="12.75">
      <c r="A41" s="167"/>
      <c r="B41" s="167"/>
      <c r="C41" s="167"/>
      <c r="D41" s="167"/>
      <c r="F41" s="166"/>
      <c r="G41" s="166"/>
      <c r="I41" s="168"/>
      <c r="J41" s="168"/>
      <c r="K41" s="54"/>
      <c r="L41" s="166">
        <f>SUM(F41*I41)</f>
        <v>0</v>
      </c>
      <c r="M41" s="166"/>
    </row>
    <row r="42" spans="12:13" s="2" customFormat="1" ht="12.75">
      <c r="L42" s="166"/>
      <c r="M42" s="166"/>
    </row>
    <row r="43" spans="9:13" s="2" customFormat="1" ht="12.75">
      <c r="I43" s="141" t="s">
        <v>129</v>
      </c>
      <c r="J43" s="141"/>
      <c r="K43" s="141"/>
      <c r="L43" s="165">
        <f>SUM(L20:M42)</f>
        <v>12321</v>
      </c>
      <c r="M43" s="165"/>
    </row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16">
    <mergeCell ref="W9:X9"/>
    <mergeCell ref="A7:D8"/>
    <mergeCell ref="E7:H8"/>
    <mergeCell ref="J7:M8"/>
    <mergeCell ref="I7:I8"/>
    <mergeCell ref="A19:D19"/>
    <mergeCell ref="F19:G19"/>
    <mergeCell ref="I19:J19"/>
    <mergeCell ref="L19:M19"/>
    <mergeCell ref="W10:X10"/>
    <mergeCell ref="A20:D20"/>
    <mergeCell ref="F20:G20"/>
    <mergeCell ref="I20:J20"/>
    <mergeCell ref="L20:M20"/>
    <mergeCell ref="A21:D21"/>
    <mergeCell ref="F21:G21"/>
    <mergeCell ref="I21:J21"/>
    <mergeCell ref="L21:M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I22:J22"/>
    <mergeCell ref="L22:M22"/>
    <mergeCell ref="I23:J23"/>
    <mergeCell ref="L23:M23"/>
    <mergeCell ref="I24:J24"/>
    <mergeCell ref="L24:M24"/>
    <mergeCell ref="I25:J25"/>
    <mergeCell ref="L25:M25"/>
    <mergeCell ref="I26:J26"/>
    <mergeCell ref="L26:M26"/>
    <mergeCell ref="I27:J27"/>
    <mergeCell ref="L27:M27"/>
    <mergeCell ref="I28:J28"/>
    <mergeCell ref="L28:M28"/>
    <mergeCell ref="I29:J29"/>
    <mergeCell ref="L29:M29"/>
    <mergeCell ref="I30:J30"/>
    <mergeCell ref="L30:M30"/>
    <mergeCell ref="I31:J31"/>
    <mergeCell ref="L31:M31"/>
    <mergeCell ref="I32:J32"/>
    <mergeCell ref="L32:M32"/>
    <mergeCell ref="I33:J33"/>
    <mergeCell ref="L33:M33"/>
    <mergeCell ref="A41:D41"/>
    <mergeCell ref="F41:G41"/>
    <mergeCell ref="I41:J41"/>
    <mergeCell ref="L41:M41"/>
    <mergeCell ref="I34:J34"/>
    <mergeCell ref="L34:M34"/>
    <mergeCell ref="I35:J35"/>
    <mergeCell ref="L35:M35"/>
    <mergeCell ref="A39:D39"/>
    <mergeCell ref="F39:G39"/>
    <mergeCell ref="U9:V9"/>
    <mergeCell ref="A5:C5"/>
    <mergeCell ref="U6:V6"/>
    <mergeCell ref="W6:X6"/>
    <mergeCell ref="A40:D40"/>
    <mergeCell ref="F40:G40"/>
    <mergeCell ref="I40:J40"/>
    <mergeCell ref="L40:M40"/>
    <mergeCell ref="I39:J39"/>
    <mergeCell ref="L39:M39"/>
    <mergeCell ref="I36:J36"/>
    <mergeCell ref="L36:M36"/>
    <mergeCell ref="I37:J37"/>
    <mergeCell ref="L37:M37"/>
    <mergeCell ref="A3:T3"/>
    <mergeCell ref="E5:Q5"/>
    <mergeCell ref="S6:T6"/>
    <mergeCell ref="N7:R9"/>
    <mergeCell ref="S7:X8"/>
    <mergeCell ref="S9:T9"/>
    <mergeCell ref="C15:R17"/>
    <mergeCell ref="N10:R10"/>
    <mergeCell ref="S10:T10"/>
    <mergeCell ref="U10:V10"/>
    <mergeCell ref="A13:G13"/>
    <mergeCell ref="I43:K43"/>
    <mergeCell ref="L42:M42"/>
    <mergeCell ref="L43:M43"/>
    <mergeCell ref="I38:J38"/>
    <mergeCell ref="L38:M3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9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7.7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62">
        <v>2</v>
      </c>
      <c r="J10" s="61">
        <v>3</v>
      </c>
      <c r="K10" s="62">
        <v>2</v>
      </c>
      <c r="L10" s="62">
        <v>6</v>
      </c>
      <c r="M10" s="61">
        <v>90</v>
      </c>
      <c r="N10" s="183" t="s">
        <v>23</v>
      </c>
      <c r="O10" s="184"/>
      <c r="P10" s="184"/>
      <c r="Q10" s="184"/>
      <c r="R10" s="185"/>
      <c r="S10" s="186">
        <f>CEILING(L39,100)</f>
        <v>1300</v>
      </c>
      <c r="T10" s="186"/>
      <c r="U10" s="186">
        <f>CEILING(S10*1.05,100)</f>
        <v>1400</v>
      </c>
      <c r="V10" s="186"/>
      <c r="W10" s="186">
        <f>CEILING(U10*1.05,100)</f>
        <v>1500</v>
      </c>
      <c r="X10" s="187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1:13" s="2" customFormat="1" ht="28.5" customHeight="1">
      <c r="A15" s="130" t="s">
        <v>168</v>
      </c>
      <c r="B15" s="130"/>
      <c r="C15" s="130"/>
      <c r="D15" s="130"/>
      <c r="F15" s="130" t="s">
        <v>169</v>
      </c>
      <c r="G15" s="130"/>
      <c r="I15" s="161" t="s">
        <v>122</v>
      </c>
      <c r="J15" s="161"/>
      <c r="K15" s="48"/>
      <c r="L15" s="161" t="s">
        <v>170</v>
      </c>
      <c r="M15" s="161"/>
    </row>
    <row r="16" spans="1:13" s="2" customFormat="1" ht="12.75">
      <c r="A16" s="167"/>
      <c r="B16" s="167"/>
      <c r="C16" s="167"/>
      <c r="D16" s="167"/>
      <c r="F16" s="166">
        <v>11</v>
      </c>
      <c r="G16" s="166"/>
      <c r="H16" s="37"/>
      <c r="I16" s="168">
        <v>111</v>
      </c>
      <c r="J16" s="168"/>
      <c r="K16" s="54"/>
      <c r="L16" s="166">
        <f>SUM(F16*I16)</f>
        <v>1221</v>
      </c>
      <c r="M16" s="166"/>
    </row>
    <row r="17" spans="1:13" s="2" customFormat="1" ht="12.75">
      <c r="A17" s="167"/>
      <c r="B17" s="167"/>
      <c r="C17" s="167"/>
      <c r="D17" s="167"/>
      <c r="F17" s="166"/>
      <c r="G17" s="166"/>
      <c r="H17" s="37"/>
      <c r="I17" s="168"/>
      <c r="J17" s="168"/>
      <c r="K17" s="54"/>
      <c r="L17" s="166">
        <f aca="true" t="shared" si="0" ref="L17:L37">SUM(F17*I17)</f>
        <v>0</v>
      </c>
      <c r="M17" s="166"/>
    </row>
    <row r="18" spans="1:13" s="2" customFormat="1" ht="12.75">
      <c r="A18" s="167"/>
      <c r="B18" s="167"/>
      <c r="C18" s="167"/>
      <c r="D18" s="167"/>
      <c r="F18" s="166"/>
      <c r="G18" s="166"/>
      <c r="I18" s="168"/>
      <c r="J18" s="168"/>
      <c r="K18" s="54"/>
      <c r="L18" s="166">
        <f t="shared" si="0"/>
        <v>0</v>
      </c>
      <c r="M18" s="166"/>
    </row>
    <row r="19" spans="1:13" s="2" customFormat="1" ht="12.75">
      <c r="A19" s="167"/>
      <c r="B19" s="167"/>
      <c r="C19" s="167"/>
      <c r="D19" s="167"/>
      <c r="F19" s="166"/>
      <c r="G19" s="166"/>
      <c r="I19" s="168"/>
      <c r="J19" s="168"/>
      <c r="K19" s="54"/>
      <c r="L19" s="166">
        <f t="shared" si="0"/>
        <v>0</v>
      </c>
      <c r="M19" s="166"/>
    </row>
    <row r="20" spans="1:13" s="2" customFormat="1" ht="12.75">
      <c r="A20" s="167"/>
      <c r="B20" s="167"/>
      <c r="C20" s="167"/>
      <c r="D20" s="167"/>
      <c r="F20" s="166"/>
      <c r="G20" s="166"/>
      <c r="I20" s="168"/>
      <c r="J20" s="168"/>
      <c r="K20" s="54"/>
      <c r="L20" s="166">
        <f t="shared" si="0"/>
        <v>0</v>
      </c>
      <c r="M20" s="166"/>
    </row>
    <row r="21" spans="1:13" s="2" customFormat="1" ht="12.75">
      <c r="A21" s="167"/>
      <c r="B21" s="167"/>
      <c r="C21" s="167"/>
      <c r="D21" s="167"/>
      <c r="F21" s="166"/>
      <c r="G21" s="166"/>
      <c r="I21" s="168"/>
      <c r="J21" s="168"/>
      <c r="K21" s="54"/>
      <c r="L21" s="166">
        <f t="shared" si="0"/>
        <v>0</v>
      </c>
      <c r="M21" s="166"/>
    </row>
    <row r="22" spans="1:13" s="2" customFormat="1" ht="12.75">
      <c r="A22" s="167"/>
      <c r="B22" s="167"/>
      <c r="C22" s="167"/>
      <c r="D22" s="167"/>
      <c r="F22" s="166"/>
      <c r="G22" s="166"/>
      <c r="I22" s="168"/>
      <c r="J22" s="168"/>
      <c r="K22" s="54"/>
      <c r="L22" s="166">
        <f t="shared" si="0"/>
        <v>0</v>
      </c>
      <c r="M22" s="166"/>
    </row>
    <row r="23" spans="1:13" s="2" customFormat="1" ht="12.75">
      <c r="A23" s="167"/>
      <c r="B23" s="167"/>
      <c r="C23" s="167"/>
      <c r="D23" s="167"/>
      <c r="F23" s="166"/>
      <c r="G23" s="166"/>
      <c r="I23" s="168"/>
      <c r="J23" s="168"/>
      <c r="K23" s="54"/>
      <c r="L23" s="166">
        <f t="shared" si="0"/>
        <v>0</v>
      </c>
      <c r="M23" s="166"/>
    </row>
    <row r="24" spans="1:13" s="2" customFormat="1" ht="12.75">
      <c r="A24" s="167"/>
      <c r="B24" s="167"/>
      <c r="C24" s="167"/>
      <c r="D24" s="167"/>
      <c r="F24" s="166"/>
      <c r="G24" s="166"/>
      <c r="I24" s="168"/>
      <c r="J24" s="168"/>
      <c r="K24" s="54"/>
      <c r="L24" s="166">
        <f t="shared" si="0"/>
        <v>0</v>
      </c>
      <c r="M24" s="166"/>
    </row>
    <row r="25" spans="1:13" s="2" customFormat="1" ht="12.75">
      <c r="A25" s="167"/>
      <c r="B25" s="167"/>
      <c r="C25" s="167"/>
      <c r="D25" s="167"/>
      <c r="F25" s="166"/>
      <c r="G25" s="166"/>
      <c r="I25" s="168"/>
      <c r="J25" s="168"/>
      <c r="K25" s="54"/>
      <c r="L25" s="166">
        <f t="shared" si="0"/>
        <v>0</v>
      </c>
      <c r="M25" s="166"/>
    </row>
    <row r="26" spans="1:13" s="2" customFormat="1" ht="12.75">
      <c r="A26" s="167"/>
      <c r="B26" s="167"/>
      <c r="C26" s="167"/>
      <c r="D26" s="167"/>
      <c r="F26" s="166"/>
      <c r="G26" s="166"/>
      <c r="I26" s="168"/>
      <c r="J26" s="168"/>
      <c r="K26" s="54"/>
      <c r="L26" s="166">
        <f t="shared" si="0"/>
        <v>0</v>
      </c>
      <c r="M26" s="166"/>
    </row>
    <row r="27" spans="1:13" s="2" customFormat="1" ht="12.75">
      <c r="A27" s="167"/>
      <c r="B27" s="167"/>
      <c r="C27" s="167"/>
      <c r="D27" s="167"/>
      <c r="F27" s="166"/>
      <c r="G27" s="166"/>
      <c r="I27" s="168"/>
      <c r="J27" s="168"/>
      <c r="K27" s="54"/>
      <c r="L27" s="166">
        <f t="shared" si="0"/>
        <v>0</v>
      </c>
      <c r="M27" s="166"/>
    </row>
    <row r="28" spans="1:13" s="2" customFormat="1" ht="12.75">
      <c r="A28" s="167"/>
      <c r="B28" s="167"/>
      <c r="C28" s="167"/>
      <c r="D28" s="167"/>
      <c r="F28" s="166"/>
      <c r="G28" s="166"/>
      <c r="I28" s="168"/>
      <c r="J28" s="168"/>
      <c r="K28" s="54"/>
      <c r="L28" s="166">
        <f t="shared" si="0"/>
        <v>0</v>
      </c>
      <c r="M28" s="166"/>
    </row>
    <row r="29" spans="1:13" s="2" customFormat="1" ht="12.75">
      <c r="A29" s="167"/>
      <c r="B29" s="167"/>
      <c r="C29" s="167"/>
      <c r="D29" s="167"/>
      <c r="F29" s="166"/>
      <c r="G29" s="166"/>
      <c r="I29" s="168"/>
      <c r="J29" s="168"/>
      <c r="K29" s="54"/>
      <c r="L29" s="166">
        <f t="shared" si="0"/>
        <v>0</v>
      </c>
      <c r="M29" s="166"/>
    </row>
    <row r="30" spans="1:13" s="2" customFormat="1" ht="12.75">
      <c r="A30" s="167"/>
      <c r="B30" s="167"/>
      <c r="C30" s="167"/>
      <c r="D30" s="167"/>
      <c r="F30" s="166"/>
      <c r="G30" s="166"/>
      <c r="I30" s="168"/>
      <c r="J30" s="168"/>
      <c r="K30" s="54"/>
      <c r="L30" s="166">
        <f t="shared" si="0"/>
        <v>0</v>
      </c>
      <c r="M30" s="166"/>
    </row>
    <row r="31" spans="1:13" s="2" customFormat="1" ht="12.75">
      <c r="A31" s="167"/>
      <c r="B31" s="167"/>
      <c r="C31" s="167"/>
      <c r="D31" s="167"/>
      <c r="F31" s="166"/>
      <c r="G31" s="166"/>
      <c r="I31" s="168"/>
      <c r="J31" s="168"/>
      <c r="K31" s="54"/>
      <c r="L31" s="166">
        <f t="shared" si="0"/>
        <v>0</v>
      </c>
      <c r="M31" s="166"/>
    </row>
    <row r="32" spans="1:13" s="2" customFormat="1" ht="12.75">
      <c r="A32" s="167"/>
      <c r="B32" s="167"/>
      <c r="C32" s="167"/>
      <c r="D32" s="167"/>
      <c r="F32" s="166"/>
      <c r="G32" s="166"/>
      <c r="I32" s="168"/>
      <c r="J32" s="168"/>
      <c r="K32" s="54"/>
      <c r="L32" s="166">
        <f t="shared" si="0"/>
        <v>0</v>
      </c>
      <c r="M32" s="166"/>
    </row>
    <row r="33" spans="1:13" s="2" customFormat="1" ht="12.75">
      <c r="A33" s="167"/>
      <c r="B33" s="167"/>
      <c r="C33" s="167"/>
      <c r="D33" s="167"/>
      <c r="F33" s="166"/>
      <c r="G33" s="166"/>
      <c r="I33" s="168"/>
      <c r="J33" s="168"/>
      <c r="K33" s="54"/>
      <c r="L33" s="166">
        <f t="shared" si="0"/>
        <v>0</v>
      </c>
      <c r="M33" s="166"/>
    </row>
    <row r="34" spans="1:13" s="2" customFormat="1" ht="12.75">
      <c r="A34" s="167"/>
      <c r="B34" s="167"/>
      <c r="C34" s="167"/>
      <c r="D34" s="167"/>
      <c r="F34" s="166"/>
      <c r="G34" s="166"/>
      <c r="I34" s="168"/>
      <c r="J34" s="168"/>
      <c r="K34" s="54"/>
      <c r="L34" s="166">
        <f t="shared" si="0"/>
        <v>0</v>
      </c>
      <c r="M34" s="166"/>
    </row>
    <row r="35" spans="1:13" s="2" customFormat="1" ht="12.75">
      <c r="A35" s="167"/>
      <c r="B35" s="167"/>
      <c r="C35" s="167"/>
      <c r="D35" s="167"/>
      <c r="F35" s="166"/>
      <c r="G35" s="166"/>
      <c r="I35" s="168"/>
      <c r="J35" s="168"/>
      <c r="K35" s="54"/>
      <c r="L35" s="166">
        <f t="shared" si="0"/>
        <v>0</v>
      </c>
      <c r="M35" s="166"/>
    </row>
    <row r="36" spans="1:13" s="2" customFormat="1" ht="12.75">
      <c r="A36" s="167"/>
      <c r="B36" s="167"/>
      <c r="C36" s="167"/>
      <c r="D36" s="167"/>
      <c r="F36" s="166"/>
      <c r="G36" s="166"/>
      <c r="I36" s="168"/>
      <c r="J36" s="168"/>
      <c r="K36" s="54"/>
      <c r="L36" s="166">
        <f t="shared" si="0"/>
        <v>0</v>
      </c>
      <c r="M36" s="166"/>
    </row>
    <row r="37" spans="1:13" s="2" customFormat="1" ht="12.75">
      <c r="A37" s="167"/>
      <c r="B37" s="167"/>
      <c r="C37" s="167"/>
      <c r="D37" s="167"/>
      <c r="F37" s="166"/>
      <c r="G37" s="166"/>
      <c r="I37" s="168"/>
      <c r="J37" s="168"/>
      <c r="K37" s="54"/>
      <c r="L37" s="166">
        <f t="shared" si="0"/>
        <v>0</v>
      </c>
      <c r="M37" s="166"/>
    </row>
    <row r="38" spans="12:13" s="2" customFormat="1" ht="12.75">
      <c r="L38" s="166"/>
      <c r="M38" s="166"/>
    </row>
    <row r="39" spans="9:13" s="2" customFormat="1" ht="12.75">
      <c r="I39" s="141" t="s">
        <v>129</v>
      </c>
      <c r="J39" s="141"/>
      <c r="K39" s="141"/>
      <c r="L39" s="165">
        <f>SUM(L16:M38)</f>
        <v>1221</v>
      </c>
      <c r="M39" s="165"/>
    </row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15">
    <mergeCell ref="W6:X6"/>
    <mergeCell ref="N7:R9"/>
    <mergeCell ref="S7:X8"/>
    <mergeCell ref="S9:T9"/>
    <mergeCell ref="U9:V9"/>
    <mergeCell ref="W9:X9"/>
    <mergeCell ref="A3:T3"/>
    <mergeCell ref="E5:Q5"/>
    <mergeCell ref="S6:T6"/>
    <mergeCell ref="U6:V6"/>
    <mergeCell ref="A5:C5"/>
    <mergeCell ref="A7:D8"/>
    <mergeCell ref="E7:H8"/>
    <mergeCell ref="J7:M8"/>
    <mergeCell ref="I7:I8"/>
    <mergeCell ref="N10:R10"/>
    <mergeCell ref="S10:T10"/>
    <mergeCell ref="U10:V10"/>
    <mergeCell ref="W10:X10"/>
    <mergeCell ref="A15:D15"/>
    <mergeCell ref="F15:G15"/>
    <mergeCell ref="I15:J15"/>
    <mergeCell ref="L15:M15"/>
    <mergeCell ref="A13:G13"/>
    <mergeCell ref="A16:D16"/>
    <mergeCell ref="F16:G16"/>
    <mergeCell ref="I16:J16"/>
    <mergeCell ref="L16:M16"/>
    <mergeCell ref="A17:D17"/>
    <mergeCell ref="F17:G17"/>
    <mergeCell ref="I17:J17"/>
    <mergeCell ref="L17:M17"/>
    <mergeCell ref="A18:D18"/>
    <mergeCell ref="F18:G18"/>
    <mergeCell ref="I18:J18"/>
    <mergeCell ref="L18:M18"/>
    <mergeCell ref="A19:D19"/>
    <mergeCell ref="F19:G19"/>
    <mergeCell ref="I19:J19"/>
    <mergeCell ref="L19:M19"/>
    <mergeCell ref="A20:D20"/>
    <mergeCell ref="F20:G20"/>
    <mergeCell ref="I20:J20"/>
    <mergeCell ref="L20:M20"/>
    <mergeCell ref="A21:D21"/>
    <mergeCell ref="F21:G21"/>
    <mergeCell ref="I21:J21"/>
    <mergeCell ref="L21:M21"/>
    <mergeCell ref="A22:D22"/>
    <mergeCell ref="F22:G22"/>
    <mergeCell ref="I22:J22"/>
    <mergeCell ref="L22:M22"/>
    <mergeCell ref="A23:D23"/>
    <mergeCell ref="F23:G23"/>
    <mergeCell ref="I23:J23"/>
    <mergeCell ref="L23:M23"/>
    <mergeCell ref="A24:D24"/>
    <mergeCell ref="F24:G24"/>
    <mergeCell ref="I24:J24"/>
    <mergeCell ref="L24:M24"/>
    <mergeCell ref="A25:D25"/>
    <mergeCell ref="F25:G25"/>
    <mergeCell ref="I25:J25"/>
    <mergeCell ref="L25:M25"/>
    <mergeCell ref="A26:D26"/>
    <mergeCell ref="F26:G26"/>
    <mergeCell ref="I26:J26"/>
    <mergeCell ref="L26:M26"/>
    <mergeCell ref="A27:D27"/>
    <mergeCell ref="F27:G27"/>
    <mergeCell ref="I27:J27"/>
    <mergeCell ref="L27:M27"/>
    <mergeCell ref="A28:D28"/>
    <mergeCell ref="F28:G28"/>
    <mergeCell ref="I28:J28"/>
    <mergeCell ref="L28:M28"/>
    <mergeCell ref="A29:D29"/>
    <mergeCell ref="F29:G29"/>
    <mergeCell ref="I29:J29"/>
    <mergeCell ref="L29:M29"/>
    <mergeCell ref="L33:M33"/>
    <mergeCell ref="A30:D30"/>
    <mergeCell ref="F30:G30"/>
    <mergeCell ref="I30:J30"/>
    <mergeCell ref="L30:M30"/>
    <mergeCell ref="A31:D31"/>
    <mergeCell ref="F31:G31"/>
    <mergeCell ref="I31:J31"/>
    <mergeCell ref="L31:M31"/>
    <mergeCell ref="F35:G35"/>
    <mergeCell ref="I35:J35"/>
    <mergeCell ref="L35:M35"/>
    <mergeCell ref="A32:D32"/>
    <mergeCell ref="F32:G32"/>
    <mergeCell ref="I32:J32"/>
    <mergeCell ref="L32:M32"/>
    <mergeCell ref="A33:D33"/>
    <mergeCell ref="F33:G33"/>
    <mergeCell ref="I33:J33"/>
    <mergeCell ref="I39:K39"/>
    <mergeCell ref="L39:M39"/>
    <mergeCell ref="A37:D37"/>
    <mergeCell ref="F37:G37"/>
    <mergeCell ref="I37:J37"/>
    <mergeCell ref="A34:D34"/>
    <mergeCell ref="F34:G34"/>
    <mergeCell ref="I34:J34"/>
    <mergeCell ref="L34:M34"/>
    <mergeCell ref="A35:D35"/>
    <mergeCell ref="L37:M37"/>
    <mergeCell ref="A36:D36"/>
    <mergeCell ref="F36:G36"/>
    <mergeCell ref="I36:J36"/>
    <mergeCell ref="L36:M36"/>
    <mergeCell ref="L38:M3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0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7.7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62">
        <v>2</v>
      </c>
      <c r="J10" s="61">
        <v>3</v>
      </c>
      <c r="K10" s="62">
        <v>2</v>
      </c>
      <c r="L10" s="62">
        <v>9</v>
      </c>
      <c r="M10" s="61">
        <v>90</v>
      </c>
      <c r="N10" s="183" t="s">
        <v>24</v>
      </c>
      <c r="O10" s="184"/>
      <c r="P10" s="184"/>
      <c r="Q10" s="184"/>
      <c r="R10" s="185"/>
      <c r="S10" s="186">
        <f>CEILING(L40,100)</f>
        <v>2500</v>
      </c>
      <c r="T10" s="186"/>
      <c r="U10" s="186">
        <f>CEILING(S10*1.05,100)</f>
        <v>2700</v>
      </c>
      <c r="V10" s="186"/>
      <c r="W10" s="186">
        <f>CEILING(U10*1.05,100)</f>
        <v>2900</v>
      </c>
      <c r="X10" s="187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1:13" s="2" customFormat="1" ht="12.75">
      <c r="A16" s="130" t="s">
        <v>168</v>
      </c>
      <c r="B16" s="130"/>
      <c r="C16" s="130"/>
      <c r="D16" s="130"/>
      <c r="F16" s="130" t="s">
        <v>169</v>
      </c>
      <c r="G16" s="130"/>
      <c r="I16" s="161" t="s">
        <v>122</v>
      </c>
      <c r="J16" s="161"/>
      <c r="K16" s="48"/>
      <c r="L16" s="161" t="s">
        <v>170</v>
      </c>
      <c r="M16" s="161"/>
    </row>
    <row r="17" spans="1:13" s="2" customFormat="1" ht="12.75">
      <c r="A17" s="167"/>
      <c r="B17" s="167"/>
      <c r="C17" s="167"/>
      <c r="D17" s="167"/>
      <c r="F17" s="166">
        <v>11</v>
      </c>
      <c r="G17" s="166"/>
      <c r="H17" s="37"/>
      <c r="I17" s="168">
        <v>222</v>
      </c>
      <c r="J17" s="168"/>
      <c r="K17" s="54"/>
      <c r="L17" s="166">
        <f aca="true" t="shared" si="0" ref="L17:L38">SUM(F17*I17)</f>
        <v>2442</v>
      </c>
      <c r="M17" s="166"/>
    </row>
    <row r="18" spans="1:13" s="2" customFormat="1" ht="12.75">
      <c r="A18" s="167"/>
      <c r="B18" s="167"/>
      <c r="C18" s="167"/>
      <c r="D18" s="167"/>
      <c r="F18" s="166"/>
      <c r="G18" s="166"/>
      <c r="H18" s="37"/>
      <c r="I18" s="168"/>
      <c r="J18" s="168"/>
      <c r="K18" s="54"/>
      <c r="L18" s="166">
        <f t="shared" si="0"/>
        <v>0</v>
      </c>
      <c r="M18" s="166"/>
    </row>
    <row r="19" spans="1:13" s="2" customFormat="1" ht="12.75">
      <c r="A19" s="167"/>
      <c r="B19" s="167"/>
      <c r="C19" s="167"/>
      <c r="D19" s="167"/>
      <c r="F19" s="166"/>
      <c r="G19" s="166"/>
      <c r="I19" s="168"/>
      <c r="J19" s="168"/>
      <c r="K19" s="54"/>
      <c r="L19" s="166">
        <f t="shared" si="0"/>
        <v>0</v>
      </c>
      <c r="M19" s="166"/>
    </row>
    <row r="20" spans="1:13" s="2" customFormat="1" ht="12.75">
      <c r="A20" s="167"/>
      <c r="B20" s="167"/>
      <c r="C20" s="167"/>
      <c r="D20" s="167"/>
      <c r="F20" s="166"/>
      <c r="G20" s="166"/>
      <c r="I20" s="168"/>
      <c r="J20" s="168"/>
      <c r="K20" s="54"/>
      <c r="L20" s="166">
        <f t="shared" si="0"/>
        <v>0</v>
      </c>
      <c r="M20" s="166"/>
    </row>
    <row r="21" spans="1:13" s="2" customFormat="1" ht="12.75">
      <c r="A21" s="167"/>
      <c r="B21" s="167"/>
      <c r="C21" s="167"/>
      <c r="D21" s="167"/>
      <c r="F21" s="166"/>
      <c r="G21" s="166"/>
      <c r="I21" s="168"/>
      <c r="J21" s="168"/>
      <c r="K21" s="54"/>
      <c r="L21" s="166">
        <f t="shared" si="0"/>
        <v>0</v>
      </c>
      <c r="M21" s="166"/>
    </row>
    <row r="22" spans="1:13" s="2" customFormat="1" ht="12.75">
      <c r="A22" s="167"/>
      <c r="B22" s="167"/>
      <c r="C22" s="167"/>
      <c r="D22" s="167"/>
      <c r="F22" s="166"/>
      <c r="G22" s="166"/>
      <c r="I22" s="168"/>
      <c r="J22" s="168"/>
      <c r="K22" s="54"/>
      <c r="L22" s="166">
        <f t="shared" si="0"/>
        <v>0</v>
      </c>
      <c r="M22" s="166"/>
    </row>
    <row r="23" spans="1:13" s="2" customFormat="1" ht="12.75">
      <c r="A23" s="167"/>
      <c r="B23" s="167"/>
      <c r="C23" s="167"/>
      <c r="D23" s="167"/>
      <c r="F23" s="166"/>
      <c r="G23" s="166"/>
      <c r="I23" s="168"/>
      <c r="J23" s="168"/>
      <c r="K23" s="54"/>
      <c r="L23" s="166">
        <f t="shared" si="0"/>
        <v>0</v>
      </c>
      <c r="M23" s="166"/>
    </row>
    <row r="24" spans="1:13" s="2" customFormat="1" ht="12.75">
      <c r="A24" s="167"/>
      <c r="B24" s="167"/>
      <c r="C24" s="167"/>
      <c r="D24" s="167"/>
      <c r="F24" s="166"/>
      <c r="G24" s="166"/>
      <c r="I24" s="168"/>
      <c r="J24" s="168"/>
      <c r="K24" s="54"/>
      <c r="L24" s="166">
        <f t="shared" si="0"/>
        <v>0</v>
      </c>
      <c r="M24" s="166"/>
    </row>
    <row r="25" spans="1:13" s="2" customFormat="1" ht="12.75">
      <c r="A25" s="167"/>
      <c r="B25" s="167"/>
      <c r="C25" s="167"/>
      <c r="D25" s="167"/>
      <c r="F25" s="166"/>
      <c r="G25" s="166"/>
      <c r="I25" s="168"/>
      <c r="J25" s="168"/>
      <c r="K25" s="54"/>
      <c r="L25" s="166">
        <f t="shared" si="0"/>
        <v>0</v>
      </c>
      <c r="M25" s="166"/>
    </row>
    <row r="26" spans="1:13" s="2" customFormat="1" ht="12.75">
      <c r="A26" s="167"/>
      <c r="B26" s="167"/>
      <c r="C26" s="167"/>
      <c r="D26" s="167"/>
      <c r="F26" s="166"/>
      <c r="G26" s="166"/>
      <c r="I26" s="168"/>
      <c r="J26" s="168"/>
      <c r="K26" s="54"/>
      <c r="L26" s="166">
        <f t="shared" si="0"/>
        <v>0</v>
      </c>
      <c r="M26" s="166"/>
    </row>
    <row r="27" spans="1:13" s="2" customFormat="1" ht="12.75">
      <c r="A27" s="167"/>
      <c r="B27" s="167"/>
      <c r="C27" s="167"/>
      <c r="D27" s="167"/>
      <c r="F27" s="166"/>
      <c r="G27" s="166"/>
      <c r="I27" s="168"/>
      <c r="J27" s="168"/>
      <c r="K27" s="54"/>
      <c r="L27" s="166">
        <f t="shared" si="0"/>
        <v>0</v>
      </c>
      <c r="M27" s="166"/>
    </row>
    <row r="28" spans="1:13" s="2" customFormat="1" ht="12.75">
      <c r="A28" s="167"/>
      <c r="B28" s="167"/>
      <c r="C28" s="167"/>
      <c r="D28" s="167"/>
      <c r="F28" s="166"/>
      <c r="G28" s="166"/>
      <c r="I28" s="168"/>
      <c r="J28" s="168"/>
      <c r="K28" s="54"/>
      <c r="L28" s="166">
        <f t="shared" si="0"/>
        <v>0</v>
      </c>
      <c r="M28" s="166"/>
    </row>
    <row r="29" spans="1:13" s="2" customFormat="1" ht="12.75">
      <c r="A29" s="167"/>
      <c r="B29" s="167"/>
      <c r="C29" s="167"/>
      <c r="D29" s="167"/>
      <c r="F29" s="166"/>
      <c r="G29" s="166"/>
      <c r="I29" s="168"/>
      <c r="J29" s="168"/>
      <c r="K29" s="54"/>
      <c r="L29" s="166">
        <f t="shared" si="0"/>
        <v>0</v>
      </c>
      <c r="M29" s="166"/>
    </row>
    <row r="30" spans="1:13" s="2" customFormat="1" ht="12.75">
      <c r="A30" s="167"/>
      <c r="B30" s="167"/>
      <c r="C30" s="167"/>
      <c r="D30" s="167"/>
      <c r="F30" s="166"/>
      <c r="G30" s="166"/>
      <c r="I30" s="168"/>
      <c r="J30" s="168"/>
      <c r="K30" s="54"/>
      <c r="L30" s="166">
        <f t="shared" si="0"/>
        <v>0</v>
      </c>
      <c r="M30" s="166"/>
    </row>
    <row r="31" spans="1:13" s="2" customFormat="1" ht="12.75">
      <c r="A31" s="167"/>
      <c r="B31" s="167"/>
      <c r="C31" s="167"/>
      <c r="D31" s="167"/>
      <c r="F31" s="166"/>
      <c r="G31" s="166"/>
      <c r="I31" s="168"/>
      <c r="J31" s="168"/>
      <c r="K31" s="54"/>
      <c r="L31" s="166">
        <f t="shared" si="0"/>
        <v>0</v>
      </c>
      <c r="M31" s="166"/>
    </row>
    <row r="32" spans="1:13" s="2" customFormat="1" ht="12.75">
      <c r="A32" s="167"/>
      <c r="B32" s="167"/>
      <c r="C32" s="167"/>
      <c r="D32" s="167"/>
      <c r="F32" s="166"/>
      <c r="G32" s="166"/>
      <c r="I32" s="168"/>
      <c r="J32" s="168"/>
      <c r="K32" s="54"/>
      <c r="L32" s="166">
        <f t="shared" si="0"/>
        <v>0</v>
      </c>
      <c r="M32" s="166"/>
    </row>
    <row r="33" spans="1:13" s="2" customFormat="1" ht="12.75">
      <c r="A33" s="167"/>
      <c r="B33" s="167"/>
      <c r="C33" s="167"/>
      <c r="D33" s="167"/>
      <c r="F33" s="166"/>
      <c r="G33" s="166"/>
      <c r="I33" s="168"/>
      <c r="J33" s="168"/>
      <c r="K33" s="54"/>
      <c r="L33" s="166">
        <f t="shared" si="0"/>
        <v>0</v>
      </c>
      <c r="M33" s="166"/>
    </row>
    <row r="34" spans="1:13" s="2" customFormat="1" ht="12.75">
      <c r="A34" s="167"/>
      <c r="B34" s="167"/>
      <c r="C34" s="167"/>
      <c r="D34" s="167"/>
      <c r="F34" s="166"/>
      <c r="G34" s="166"/>
      <c r="I34" s="168"/>
      <c r="J34" s="168"/>
      <c r="K34" s="54"/>
      <c r="L34" s="166">
        <f t="shared" si="0"/>
        <v>0</v>
      </c>
      <c r="M34" s="166"/>
    </row>
    <row r="35" spans="1:13" s="2" customFormat="1" ht="12.75">
      <c r="A35" s="167"/>
      <c r="B35" s="167"/>
      <c r="C35" s="167"/>
      <c r="D35" s="167"/>
      <c r="F35" s="166"/>
      <c r="G35" s="166"/>
      <c r="I35" s="168"/>
      <c r="J35" s="168"/>
      <c r="K35" s="54"/>
      <c r="L35" s="166">
        <f t="shared" si="0"/>
        <v>0</v>
      </c>
      <c r="M35" s="166"/>
    </row>
    <row r="36" spans="1:13" s="2" customFormat="1" ht="12.75">
      <c r="A36" s="167"/>
      <c r="B36" s="167"/>
      <c r="C36" s="167"/>
      <c r="D36" s="167"/>
      <c r="F36" s="166"/>
      <c r="G36" s="166"/>
      <c r="I36" s="168"/>
      <c r="J36" s="168"/>
      <c r="K36" s="54"/>
      <c r="L36" s="166">
        <f t="shared" si="0"/>
        <v>0</v>
      </c>
      <c r="M36" s="166"/>
    </row>
    <row r="37" spans="1:13" s="2" customFormat="1" ht="12.75">
      <c r="A37" s="167"/>
      <c r="B37" s="167"/>
      <c r="C37" s="167"/>
      <c r="D37" s="167"/>
      <c r="F37" s="166"/>
      <c r="G37" s="166"/>
      <c r="I37" s="168"/>
      <c r="J37" s="168"/>
      <c r="K37" s="54"/>
      <c r="L37" s="166">
        <f t="shared" si="0"/>
        <v>0</v>
      </c>
      <c r="M37" s="166"/>
    </row>
    <row r="38" spans="1:13" s="2" customFormat="1" ht="12.75">
      <c r="A38" s="167"/>
      <c r="B38" s="167"/>
      <c r="C38" s="167"/>
      <c r="D38" s="167"/>
      <c r="F38" s="166"/>
      <c r="G38" s="166"/>
      <c r="I38" s="168"/>
      <c r="J38" s="168"/>
      <c r="K38" s="54"/>
      <c r="L38" s="166">
        <f t="shared" si="0"/>
        <v>0</v>
      </c>
      <c r="M38" s="166"/>
    </row>
    <row r="39" spans="12:13" s="2" customFormat="1" ht="12.75">
      <c r="L39" s="166"/>
      <c r="M39" s="166"/>
    </row>
    <row r="40" spans="9:13" s="2" customFormat="1" ht="12.75">
      <c r="I40" s="141" t="s">
        <v>129</v>
      </c>
      <c r="J40" s="141"/>
      <c r="K40" s="141"/>
      <c r="L40" s="165">
        <f>SUM(L17:M39)</f>
        <v>2442</v>
      </c>
      <c r="M40" s="165"/>
    </row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115">
    <mergeCell ref="U6:V6"/>
    <mergeCell ref="W6:X6"/>
    <mergeCell ref="A5:C5"/>
    <mergeCell ref="A3:T3"/>
    <mergeCell ref="E5:Q5"/>
    <mergeCell ref="S6:T6"/>
    <mergeCell ref="A13:G13"/>
    <mergeCell ref="A7:D8"/>
    <mergeCell ref="E7:H8"/>
    <mergeCell ref="J7:M8"/>
    <mergeCell ref="I7:I8"/>
    <mergeCell ref="U9:V9"/>
    <mergeCell ref="W9:X9"/>
    <mergeCell ref="N10:R10"/>
    <mergeCell ref="S10:T10"/>
    <mergeCell ref="U10:V10"/>
    <mergeCell ref="W10:X10"/>
    <mergeCell ref="N7:R9"/>
    <mergeCell ref="S7:X8"/>
    <mergeCell ref="S9:T9"/>
    <mergeCell ref="A16:D16"/>
    <mergeCell ref="F16:G16"/>
    <mergeCell ref="I16:J16"/>
    <mergeCell ref="L16:M16"/>
    <mergeCell ref="A17:D17"/>
    <mergeCell ref="F17:G17"/>
    <mergeCell ref="I17:J17"/>
    <mergeCell ref="L17:M17"/>
    <mergeCell ref="A18:D18"/>
    <mergeCell ref="F18:G18"/>
    <mergeCell ref="I18:J18"/>
    <mergeCell ref="L18:M18"/>
    <mergeCell ref="A19:D19"/>
    <mergeCell ref="F19:G19"/>
    <mergeCell ref="I19:J19"/>
    <mergeCell ref="L19:M19"/>
    <mergeCell ref="A20:D20"/>
    <mergeCell ref="F20:G20"/>
    <mergeCell ref="I20:J20"/>
    <mergeCell ref="L20:M20"/>
    <mergeCell ref="A21:D21"/>
    <mergeCell ref="F21:G21"/>
    <mergeCell ref="I21:J21"/>
    <mergeCell ref="L21:M21"/>
    <mergeCell ref="A22:D22"/>
    <mergeCell ref="F22:G22"/>
    <mergeCell ref="I22:J22"/>
    <mergeCell ref="L22:M22"/>
    <mergeCell ref="A23:D23"/>
    <mergeCell ref="F23:G23"/>
    <mergeCell ref="I23:J23"/>
    <mergeCell ref="L23:M23"/>
    <mergeCell ref="A24:D24"/>
    <mergeCell ref="F24:G24"/>
    <mergeCell ref="I24:J24"/>
    <mergeCell ref="L24:M24"/>
    <mergeCell ref="A25:D25"/>
    <mergeCell ref="F25:G25"/>
    <mergeCell ref="I25:J25"/>
    <mergeCell ref="L25:M25"/>
    <mergeCell ref="A26:D26"/>
    <mergeCell ref="F26:G26"/>
    <mergeCell ref="I26:J26"/>
    <mergeCell ref="L26:M26"/>
    <mergeCell ref="A27:D27"/>
    <mergeCell ref="F27:G27"/>
    <mergeCell ref="I27:J27"/>
    <mergeCell ref="L27:M27"/>
    <mergeCell ref="A28:D28"/>
    <mergeCell ref="F28:G28"/>
    <mergeCell ref="I28:J28"/>
    <mergeCell ref="L28:M28"/>
    <mergeCell ref="A29:D29"/>
    <mergeCell ref="F29:G29"/>
    <mergeCell ref="I29:J29"/>
    <mergeCell ref="L29:M29"/>
    <mergeCell ref="A30:D30"/>
    <mergeCell ref="F30:G30"/>
    <mergeCell ref="I30:J30"/>
    <mergeCell ref="L30:M30"/>
    <mergeCell ref="A31:D31"/>
    <mergeCell ref="F31:G31"/>
    <mergeCell ref="I31:J31"/>
    <mergeCell ref="L31:M31"/>
    <mergeCell ref="A32:D32"/>
    <mergeCell ref="F32:G32"/>
    <mergeCell ref="I32:J32"/>
    <mergeCell ref="L32:M32"/>
    <mergeCell ref="A33:D33"/>
    <mergeCell ref="F33:G33"/>
    <mergeCell ref="I33:J33"/>
    <mergeCell ref="L33:M33"/>
    <mergeCell ref="A34:D34"/>
    <mergeCell ref="F34:G34"/>
    <mergeCell ref="I34:J34"/>
    <mergeCell ref="L34:M34"/>
    <mergeCell ref="A35:D35"/>
    <mergeCell ref="F35:G35"/>
    <mergeCell ref="I35:J35"/>
    <mergeCell ref="L35:M35"/>
    <mergeCell ref="A36:D36"/>
    <mergeCell ref="F36:G36"/>
    <mergeCell ref="I36:J36"/>
    <mergeCell ref="L36:M36"/>
    <mergeCell ref="A37:D37"/>
    <mergeCell ref="F37:G37"/>
    <mergeCell ref="I37:J37"/>
    <mergeCell ref="L37:M37"/>
    <mergeCell ref="L39:M39"/>
    <mergeCell ref="I40:K40"/>
    <mergeCell ref="L40:M40"/>
    <mergeCell ref="A38:D38"/>
    <mergeCell ref="F38:G38"/>
    <mergeCell ref="I38:J38"/>
    <mergeCell ref="L38:M3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30"/>
  <sheetViews>
    <sheetView zoomScalePageLayoutView="0" workbookViewId="0" topLeftCell="A7">
      <selection activeCell="T18" sqref="T18:U18"/>
    </sheetView>
  </sheetViews>
  <sheetFormatPr defaultColWidth="9.140625" defaultRowHeight="12.75"/>
  <cols>
    <col min="1" max="5" width="4.7109375" style="0" customWidth="1"/>
    <col min="6" max="6" width="3.57421875" style="0" customWidth="1"/>
    <col min="7" max="8" width="4.7109375" style="0" customWidth="1"/>
    <col min="9" max="9" width="3.7109375" style="0" customWidth="1"/>
    <col min="10" max="10" width="4.7109375" style="0" customWidth="1"/>
    <col min="11" max="12" width="3.8515625" style="0" customWidth="1"/>
    <col min="13" max="13" width="4.7109375" style="0" customWidth="1"/>
    <col min="14" max="14" width="3.7109375" style="0" customWidth="1"/>
    <col min="15" max="15" width="3.851562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3.140625" style="0" customWidth="1"/>
    <col min="2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7.7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62">
        <v>2</v>
      </c>
      <c r="J10" s="61">
        <v>3</v>
      </c>
      <c r="K10" s="62">
        <v>3</v>
      </c>
      <c r="L10" s="62">
        <v>1</v>
      </c>
      <c r="M10" s="61">
        <v>1</v>
      </c>
      <c r="N10" s="183" t="s">
        <v>25</v>
      </c>
      <c r="O10" s="184"/>
      <c r="P10" s="184"/>
      <c r="Q10" s="184"/>
      <c r="R10" s="185"/>
      <c r="S10" s="186">
        <f>CEILING(T25,100)</f>
        <v>6300</v>
      </c>
      <c r="T10" s="186"/>
      <c r="U10" s="186">
        <f>CEILING(S10*1.05,100)</f>
        <v>6700</v>
      </c>
      <c r="V10" s="186"/>
      <c r="W10" s="186">
        <f>CEILING(U10*1.05,100)</f>
        <v>7100</v>
      </c>
      <c r="X10" s="186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1:22" s="2" customFormat="1" ht="12.75" customHeight="1">
      <c r="A16" s="161" t="s">
        <v>117</v>
      </c>
      <c r="B16" s="161"/>
      <c r="C16" s="161"/>
      <c r="D16" s="161" t="s">
        <v>131</v>
      </c>
      <c r="E16" s="161" t="s">
        <v>132</v>
      </c>
      <c r="G16" s="161" t="s">
        <v>133</v>
      </c>
      <c r="H16" s="161"/>
      <c r="I16" s="56"/>
      <c r="J16" s="161" t="s">
        <v>134</v>
      </c>
      <c r="K16" s="190"/>
      <c r="L16" s="190"/>
      <c r="M16" s="161" t="s">
        <v>135</v>
      </c>
      <c r="N16" s="161"/>
      <c r="O16" s="56"/>
      <c r="P16" s="161" t="s">
        <v>137</v>
      </c>
      <c r="R16" s="161" t="s">
        <v>200</v>
      </c>
      <c r="T16" s="161" t="s">
        <v>123</v>
      </c>
      <c r="U16" s="161"/>
      <c r="V16" s="56"/>
    </row>
    <row r="17" spans="1:22" s="2" customFormat="1" ht="12.75">
      <c r="A17" s="191"/>
      <c r="B17" s="191"/>
      <c r="C17" s="191"/>
      <c r="D17" s="161"/>
      <c r="E17" s="161"/>
      <c r="G17" s="161"/>
      <c r="H17" s="161"/>
      <c r="I17" s="63"/>
      <c r="J17" s="190"/>
      <c r="K17" s="190"/>
      <c r="L17" s="190"/>
      <c r="M17" s="161"/>
      <c r="N17" s="161"/>
      <c r="O17" s="63"/>
      <c r="P17" s="161"/>
      <c r="R17" s="161"/>
      <c r="T17" s="161"/>
      <c r="U17" s="161"/>
      <c r="V17" s="63"/>
    </row>
    <row r="18" spans="1:24" s="2" customFormat="1" ht="12.75">
      <c r="A18" s="167" t="s">
        <v>112</v>
      </c>
      <c r="B18" s="167"/>
      <c r="C18" s="167"/>
      <c r="D18" s="41">
        <v>1</v>
      </c>
      <c r="E18" s="39">
        <v>2</v>
      </c>
      <c r="G18" s="189">
        <v>35</v>
      </c>
      <c r="H18" s="189"/>
      <c r="I18" s="54"/>
      <c r="J18" s="188" t="s">
        <v>136</v>
      </c>
      <c r="K18" s="188"/>
      <c r="L18" s="188"/>
      <c r="M18" s="188">
        <v>400</v>
      </c>
      <c r="N18" s="188"/>
      <c r="O18" s="54"/>
      <c r="P18" s="39">
        <v>2</v>
      </c>
      <c r="R18" s="39">
        <v>2</v>
      </c>
      <c r="T18" s="166">
        <f>SUM(E18*G18*P18*R18)+(E18*M18*P18)</f>
        <v>1880</v>
      </c>
      <c r="U18" s="166"/>
      <c r="V18" s="54">
        <f>SUM(E18)</f>
        <v>2</v>
      </c>
      <c r="W18" s="2">
        <f>SUM(E18*P18)</f>
        <v>4</v>
      </c>
      <c r="X18" s="2">
        <f>SUM(E18*P18*R18)</f>
        <v>8</v>
      </c>
    </row>
    <row r="19" spans="1:24" s="2" customFormat="1" ht="12.75">
      <c r="A19" s="167" t="s">
        <v>253</v>
      </c>
      <c r="B19" s="167"/>
      <c r="C19" s="167"/>
      <c r="D19" s="41">
        <v>1</v>
      </c>
      <c r="E19" s="39">
        <v>1</v>
      </c>
      <c r="G19" s="189">
        <v>32</v>
      </c>
      <c r="H19" s="189"/>
      <c r="I19" s="54"/>
      <c r="J19" s="188" t="s">
        <v>254</v>
      </c>
      <c r="K19" s="188"/>
      <c r="L19" s="188"/>
      <c r="M19" s="188">
        <v>12</v>
      </c>
      <c r="N19" s="188"/>
      <c r="O19" s="54"/>
      <c r="P19" s="39">
        <v>100</v>
      </c>
      <c r="R19" s="39">
        <v>1</v>
      </c>
      <c r="T19" s="166">
        <f>SUM(E19*G19*P19*R19)+(E19*M19*P19)</f>
        <v>4400</v>
      </c>
      <c r="U19" s="166"/>
      <c r="V19" s="54">
        <f>SUM(E19)</f>
        <v>1</v>
      </c>
      <c r="W19" s="2">
        <f>SUM(E19*P19)</f>
        <v>100</v>
      </c>
      <c r="X19" s="2">
        <f>SUM(E19*P19*R19)</f>
        <v>100</v>
      </c>
    </row>
    <row r="20" spans="1:24" s="2" customFormat="1" ht="12.75">
      <c r="A20" s="167"/>
      <c r="B20" s="167"/>
      <c r="C20" s="167"/>
      <c r="D20" s="41"/>
      <c r="E20" s="39"/>
      <c r="G20" s="189"/>
      <c r="H20" s="189"/>
      <c r="I20" s="54"/>
      <c r="J20" s="188"/>
      <c r="K20" s="188"/>
      <c r="L20" s="188"/>
      <c r="M20" s="188"/>
      <c r="N20" s="188"/>
      <c r="O20" s="54"/>
      <c r="P20" s="39"/>
      <c r="R20" s="39"/>
      <c r="T20" s="166">
        <f>SUM(E20*G20*P20*R20)+(E20*M20*P20)</f>
        <v>0</v>
      </c>
      <c r="U20" s="166"/>
      <c r="V20" s="54">
        <f>SUM(E20)</f>
        <v>0</v>
      </c>
      <c r="W20" s="2">
        <f>SUM(E20*P20)</f>
        <v>0</v>
      </c>
      <c r="X20" s="2">
        <f>SUM(E20*P20*R20)</f>
        <v>0</v>
      </c>
    </row>
    <row r="21" spans="1:24" s="2" customFormat="1" ht="12.75">
      <c r="A21" s="167"/>
      <c r="B21" s="167"/>
      <c r="C21" s="167"/>
      <c r="D21" s="41"/>
      <c r="E21" s="39"/>
      <c r="G21" s="189"/>
      <c r="H21" s="189"/>
      <c r="I21" s="54"/>
      <c r="J21" s="188"/>
      <c r="K21" s="188"/>
      <c r="L21" s="188"/>
      <c r="M21" s="188"/>
      <c r="N21" s="188"/>
      <c r="O21" s="54"/>
      <c r="P21" s="39"/>
      <c r="R21" s="39"/>
      <c r="T21" s="166">
        <f>SUM(E21*G21*P21*R21)+(E21*M21*P21)</f>
        <v>0</v>
      </c>
      <c r="U21" s="166"/>
      <c r="V21" s="54">
        <f>SUM(E21)</f>
        <v>0</v>
      </c>
      <c r="W21" s="2">
        <f>SUM(E21*P21)</f>
        <v>0</v>
      </c>
      <c r="X21" s="2">
        <f>SUM(E21*P21*R21)</f>
        <v>0</v>
      </c>
    </row>
    <row r="22" spans="1:22" s="2" customFormat="1" ht="12.75">
      <c r="A22" s="167"/>
      <c r="B22" s="167"/>
      <c r="C22" s="167"/>
      <c r="D22" s="41"/>
      <c r="E22" s="39"/>
      <c r="G22" s="189"/>
      <c r="H22" s="189"/>
      <c r="I22" s="54"/>
      <c r="J22" s="188"/>
      <c r="K22" s="188"/>
      <c r="L22" s="188"/>
      <c r="M22" s="188"/>
      <c r="N22" s="188"/>
      <c r="O22" s="54"/>
      <c r="P22" s="39"/>
      <c r="R22" s="39"/>
      <c r="T22" s="166"/>
      <c r="U22" s="166"/>
      <c r="V22" s="54"/>
    </row>
    <row r="23" spans="1:19" s="2" customFormat="1" ht="12.75">
      <c r="A23" s="167"/>
      <c r="B23" s="167"/>
      <c r="C23" s="167"/>
      <c r="E23" s="41"/>
      <c r="F23" s="39"/>
      <c r="G23" s="166"/>
      <c r="H23" s="166"/>
      <c r="I23" s="166"/>
      <c r="J23" s="188"/>
      <c r="K23" s="188"/>
      <c r="L23" s="188"/>
      <c r="M23" s="166"/>
      <c r="N23" s="166"/>
      <c r="O23" s="166"/>
      <c r="Q23" s="39"/>
      <c r="R23" s="39"/>
      <c r="S23" s="39"/>
    </row>
    <row r="24" spans="1:24" s="2" customFormat="1" ht="12.75">
      <c r="A24" s="167"/>
      <c r="B24" s="167"/>
      <c r="C24" s="167"/>
      <c r="E24" s="41"/>
      <c r="F24" s="39"/>
      <c r="G24" s="166"/>
      <c r="H24" s="166"/>
      <c r="I24" s="166"/>
      <c r="J24" s="188"/>
      <c r="K24" s="188"/>
      <c r="L24" s="188"/>
      <c r="M24" s="166"/>
      <c r="N24" s="166"/>
      <c r="O24" s="166"/>
      <c r="Q24" s="39"/>
      <c r="R24" s="39"/>
      <c r="S24" s="39"/>
      <c r="V24" s="77">
        <f>SUM(V18:V23)</f>
        <v>3</v>
      </c>
      <c r="W24" s="77">
        <f>SUM(W18:W23)</f>
        <v>104</v>
      </c>
      <c r="X24" s="77">
        <f>SUM(X18:X23)</f>
        <v>108</v>
      </c>
    </row>
    <row r="25" spans="1:21" s="2" customFormat="1" ht="12.75">
      <c r="A25" s="167"/>
      <c r="B25" s="167"/>
      <c r="C25" s="167"/>
      <c r="E25" s="41"/>
      <c r="F25" s="39"/>
      <c r="G25" s="166"/>
      <c r="H25" s="166"/>
      <c r="I25" s="166"/>
      <c r="J25" s="188"/>
      <c r="K25" s="188"/>
      <c r="L25" s="188"/>
      <c r="N25" s="130" t="s">
        <v>110</v>
      </c>
      <c r="O25" s="130"/>
      <c r="P25" s="130"/>
      <c r="Q25" s="130"/>
      <c r="R25" s="39"/>
      <c r="S25" s="39"/>
      <c r="T25" s="160">
        <f>SUM(T18:U24)</f>
        <v>6280</v>
      </c>
      <c r="U25" s="160"/>
    </row>
    <row r="26" s="2" customFormat="1" ht="12.75">
      <c r="E26" s="40"/>
    </row>
    <row r="27" s="2" customFormat="1" ht="12.75">
      <c r="E27" s="40"/>
    </row>
    <row r="28" spans="2:10" s="2" customFormat="1" ht="12.75">
      <c r="B28" s="140" t="s">
        <v>202</v>
      </c>
      <c r="C28" s="140"/>
      <c r="D28" s="140"/>
      <c r="E28" s="140"/>
      <c r="F28" s="140"/>
      <c r="G28" s="140"/>
      <c r="H28" s="140"/>
      <c r="I28" s="84"/>
      <c r="J28" s="2">
        <f>SUM(V24)</f>
        <v>3</v>
      </c>
    </row>
    <row r="29" spans="2:22" s="2" customFormat="1" ht="12.75">
      <c r="B29" s="140" t="s">
        <v>203</v>
      </c>
      <c r="C29" s="140"/>
      <c r="D29" s="140"/>
      <c r="E29" s="140"/>
      <c r="F29" s="140"/>
      <c r="G29" s="140"/>
      <c r="H29" s="140"/>
      <c r="I29" s="52"/>
      <c r="J29" s="2">
        <f>SUM(W24)</f>
        <v>104</v>
      </c>
      <c r="U29" s="49"/>
      <c r="V29" s="49"/>
    </row>
    <row r="30" spans="2:10" s="2" customFormat="1" ht="12.75">
      <c r="B30" s="140" t="s">
        <v>218</v>
      </c>
      <c r="C30" s="140"/>
      <c r="D30" s="140"/>
      <c r="E30" s="140"/>
      <c r="F30" s="140"/>
      <c r="G30" s="140"/>
      <c r="H30" s="140"/>
      <c r="I30" s="52"/>
      <c r="J30" s="2">
        <f>SUM(X24)</f>
        <v>108</v>
      </c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/>
  <mergeCells count="70">
    <mergeCell ref="B28:H28"/>
    <mergeCell ref="B30:H30"/>
    <mergeCell ref="B29:H29"/>
    <mergeCell ref="M22:N22"/>
    <mergeCell ref="A23:C23"/>
    <mergeCell ref="G23:I23"/>
    <mergeCell ref="J23:L23"/>
    <mergeCell ref="M23:O23"/>
    <mergeCell ref="A24:C24"/>
    <mergeCell ref="G24:I24"/>
    <mergeCell ref="A5:C5"/>
    <mergeCell ref="I7:I8"/>
    <mergeCell ref="G20:H20"/>
    <mergeCell ref="G21:H21"/>
    <mergeCell ref="A19:C19"/>
    <mergeCell ref="J19:L19"/>
    <mergeCell ref="A20:C20"/>
    <mergeCell ref="J20:L20"/>
    <mergeCell ref="G18:H18"/>
    <mergeCell ref="G19:H19"/>
    <mergeCell ref="A18:C18"/>
    <mergeCell ref="J18:L18"/>
    <mergeCell ref="J16:L17"/>
    <mergeCell ref="A16:C17"/>
    <mergeCell ref="D16:D17"/>
    <mergeCell ref="E16:E17"/>
    <mergeCell ref="G16:H17"/>
    <mergeCell ref="S7:X8"/>
    <mergeCell ref="S9:T9"/>
    <mergeCell ref="U9:V9"/>
    <mergeCell ref="U6:V6"/>
    <mergeCell ref="W6:X6"/>
    <mergeCell ref="N7:R9"/>
    <mergeCell ref="M18:N18"/>
    <mergeCell ref="M19:N19"/>
    <mergeCell ref="J22:L22"/>
    <mergeCell ref="A3:T3"/>
    <mergeCell ref="E5:Q5"/>
    <mergeCell ref="S6:T6"/>
    <mergeCell ref="A13:G13"/>
    <mergeCell ref="A7:D8"/>
    <mergeCell ref="E7:H8"/>
    <mergeCell ref="J7:M8"/>
    <mergeCell ref="A21:C21"/>
    <mergeCell ref="J21:L21"/>
    <mergeCell ref="G22:H22"/>
    <mergeCell ref="J24:L24"/>
    <mergeCell ref="T19:U19"/>
    <mergeCell ref="M20:N20"/>
    <mergeCell ref="M21:N21"/>
    <mergeCell ref="A25:C25"/>
    <mergeCell ref="G25:I25"/>
    <mergeCell ref="J25:L25"/>
    <mergeCell ref="N25:Q25"/>
    <mergeCell ref="W9:X9"/>
    <mergeCell ref="N10:R10"/>
    <mergeCell ref="S10:T10"/>
    <mergeCell ref="U10:V10"/>
    <mergeCell ref="W10:X10"/>
    <mergeCell ref="A22:C22"/>
    <mergeCell ref="T25:U25"/>
    <mergeCell ref="T20:U20"/>
    <mergeCell ref="T21:U21"/>
    <mergeCell ref="T22:U22"/>
    <mergeCell ref="P16:P17"/>
    <mergeCell ref="M24:O24"/>
    <mergeCell ref="M16:N17"/>
    <mergeCell ref="R16:R17"/>
    <mergeCell ref="T16:U17"/>
    <mergeCell ref="T18:U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8" width="4.7109375" style="0" customWidth="1"/>
    <col min="19" max="19" width="6.28125" style="0" customWidth="1"/>
    <col min="20" max="20" width="5.57421875" style="0" customWidth="1"/>
    <col min="21" max="21" width="6.28125" style="0" customWidth="1"/>
    <col min="22" max="22" width="4.7109375" style="0" customWidth="1"/>
    <col min="23" max="23" width="6.28125" style="0" customWidth="1"/>
    <col min="24" max="24" width="5.8515625" style="0" customWidth="1"/>
    <col min="25" max="27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1</v>
      </c>
      <c r="M10" s="44">
        <v>1</v>
      </c>
      <c r="N10" s="116" t="s">
        <v>11</v>
      </c>
      <c r="O10" s="116"/>
      <c r="P10" s="116"/>
      <c r="Q10" s="116"/>
      <c r="R10" s="116"/>
      <c r="S10" s="120">
        <f>CEILING(G20,500)</f>
        <v>3768000</v>
      </c>
      <c r="T10" s="120"/>
      <c r="U10" s="120">
        <f>CEILING(S10*1.08,500)</f>
        <v>4069500</v>
      </c>
      <c r="V10" s="120"/>
      <c r="W10" s="120">
        <f>CEILING(U10*1.08,500)</f>
        <v>4395500</v>
      </c>
      <c r="X10" s="131"/>
    </row>
    <row r="11" s="2" customFormat="1" ht="13.5" thickTop="1">
      <c r="U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6" s="2" customFormat="1" ht="12.75">
      <c r="B16" s="140" t="s">
        <v>185</v>
      </c>
      <c r="C16" s="140"/>
      <c r="D16" s="140"/>
      <c r="E16" s="140"/>
      <c r="F16" s="140"/>
    </row>
    <row r="17" spans="2:13" s="2" customFormat="1" ht="15">
      <c r="B17" s="52"/>
      <c r="C17" s="52"/>
      <c r="D17" s="52"/>
      <c r="G17" s="48"/>
      <c r="H17" s="48"/>
      <c r="I17" s="48"/>
      <c r="J17" s="48"/>
      <c r="K17" s="60"/>
      <c r="L17" s="60"/>
      <c r="M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314000</v>
      </c>
      <c r="D20" s="144"/>
      <c r="E20" s="144"/>
      <c r="G20" s="144">
        <f>SUM(C20*12)</f>
        <v>3768000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</sheetData>
  <sheetProtection/>
  <mergeCells count="25">
    <mergeCell ref="B16:F16"/>
    <mergeCell ref="C18:E18"/>
    <mergeCell ref="G18:I18"/>
    <mergeCell ref="I7:I8"/>
    <mergeCell ref="C20:E20"/>
    <mergeCell ref="G20:I20"/>
    <mergeCell ref="W6:X6"/>
    <mergeCell ref="U10:V10"/>
    <mergeCell ref="W10:X10"/>
    <mergeCell ref="S7:X8"/>
    <mergeCell ref="S9:T9"/>
    <mergeCell ref="U9:V9"/>
    <mergeCell ref="W9:X9"/>
    <mergeCell ref="S6:T6"/>
    <mergeCell ref="U6:V6"/>
    <mergeCell ref="A3:T3"/>
    <mergeCell ref="E5:Q5"/>
    <mergeCell ref="A13:G13"/>
    <mergeCell ref="N10:R10"/>
    <mergeCell ref="N7:R9"/>
    <mergeCell ref="S10:T10"/>
    <mergeCell ref="A7:D8"/>
    <mergeCell ref="E7:H8"/>
    <mergeCell ref="A5:C5"/>
    <mergeCell ref="J7:M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1"/>
  <sheetViews>
    <sheetView zoomScalePageLayoutView="0" workbookViewId="0" topLeftCell="A10">
      <selection activeCell="J18" sqref="J18:K18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29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199"/>
      <c r="O9" s="199"/>
      <c r="P9" s="199"/>
      <c r="Q9" s="199"/>
      <c r="R9" s="19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9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3</v>
      </c>
      <c r="L10" s="70">
        <v>2</v>
      </c>
      <c r="M10" s="69">
        <v>1</v>
      </c>
      <c r="N10" s="198" t="s">
        <v>176</v>
      </c>
      <c r="O10" s="198"/>
      <c r="P10" s="198"/>
      <c r="Q10" s="198"/>
      <c r="R10" s="198"/>
      <c r="S10" s="200">
        <f>CEILING(U31,100)</f>
        <v>12700</v>
      </c>
      <c r="T10" s="200"/>
      <c r="U10" s="200">
        <f>CEILING(S10*1.05,100)</f>
        <v>13400</v>
      </c>
      <c r="V10" s="200"/>
      <c r="W10" s="200">
        <f>CEILING(U10*1.05,100)</f>
        <v>14100</v>
      </c>
      <c r="X10" s="201"/>
    </row>
    <row r="11" s="2" customFormat="1" ht="13.5" thickTop="1"/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pans="1:4" s="2" customFormat="1" ht="12.75">
      <c r="A14" s="149" t="s">
        <v>238</v>
      </c>
      <c r="B14" s="149"/>
      <c r="C14" s="194">
        <v>0.088817</v>
      </c>
      <c r="D14" s="194"/>
    </row>
    <row r="15" spans="1:4" s="2" customFormat="1" ht="12.75">
      <c r="A15" s="149" t="s">
        <v>239</v>
      </c>
      <c r="B15" s="149"/>
      <c r="C15" s="195">
        <v>13558</v>
      </c>
      <c r="D15" s="195"/>
    </row>
    <row r="16" spans="1:22" s="2" customFormat="1" ht="12.75" customHeight="1">
      <c r="A16" s="161" t="s">
        <v>117</v>
      </c>
      <c r="B16" s="161"/>
      <c r="C16" s="161"/>
      <c r="D16" s="161" t="s">
        <v>131</v>
      </c>
      <c r="E16" s="161" t="s">
        <v>133</v>
      </c>
      <c r="F16" s="161"/>
      <c r="G16" s="56"/>
      <c r="H16" s="161" t="s">
        <v>132</v>
      </c>
      <c r="I16" s="161">
        <v>40</v>
      </c>
      <c r="J16" s="161" t="s">
        <v>138</v>
      </c>
      <c r="K16" s="161"/>
      <c r="L16" s="56"/>
      <c r="M16" s="161" t="s">
        <v>139</v>
      </c>
      <c r="N16" s="161"/>
      <c r="O16" s="161" t="s">
        <v>140</v>
      </c>
      <c r="P16" s="56"/>
      <c r="Q16" s="161" t="s">
        <v>135</v>
      </c>
      <c r="R16" s="161"/>
      <c r="S16" s="161" t="s">
        <v>245</v>
      </c>
      <c r="T16" s="161"/>
      <c r="U16" s="161" t="s">
        <v>141</v>
      </c>
      <c r="V16" s="161"/>
    </row>
    <row r="17" spans="1:22" s="2" customFormat="1" ht="12.75">
      <c r="A17" s="161"/>
      <c r="B17" s="161"/>
      <c r="C17" s="161"/>
      <c r="D17" s="161"/>
      <c r="E17" s="161"/>
      <c r="F17" s="161"/>
      <c r="G17" s="56"/>
      <c r="H17" s="161"/>
      <c r="I17" s="161"/>
      <c r="J17" s="161"/>
      <c r="K17" s="161"/>
      <c r="L17" s="56"/>
      <c r="M17" s="161"/>
      <c r="N17" s="161"/>
      <c r="O17" s="161"/>
      <c r="P17" s="56"/>
      <c r="Q17" s="161"/>
      <c r="R17" s="161"/>
      <c r="S17" s="161"/>
      <c r="T17" s="161"/>
      <c r="U17" s="161"/>
      <c r="V17" s="161"/>
    </row>
    <row r="18" spans="1:22" s="2" customFormat="1" ht="12.75" customHeight="1">
      <c r="A18" s="167" t="s">
        <v>112</v>
      </c>
      <c r="B18" s="167"/>
      <c r="C18" s="167"/>
      <c r="D18" s="41">
        <v>1</v>
      </c>
      <c r="E18" s="168">
        <v>21</v>
      </c>
      <c r="F18" s="168"/>
      <c r="G18" s="54"/>
      <c r="H18" s="39">
        <v>2</v>
      </c>
      <c r="I18" s="39">
        <v>40</v>
      </c>
      <c r="J18" s="168">
        <f>SUM(E18*H18*43)</f>
        <v>1806</v>
      </c>
      <c r="K18" s="168"/>
      <c r="L18" s="54"/>
      <c r="M18" s="196" t="s">
        <v>136</v>
      </c>
      <c r="N18" s="196"/>
      <c r="O18" s="59">
        <v>765</v>
      </c>
      <c r="P18" s="54"/>
      <c r="Q18" s="166">
        <v>150</v>
      </c>
      <c r="R18" s="166"/>
      <c r="S18" s="166">
        <f>+H18*Q18</f>
        <v>300</v>
      </c>
      <c r="T18" s="166"/>
      <c r="U18" s="166">
        <f>SUM(H18*E18*5*O18)/100</f>
        <v>1606.5</v>
      </c>
      <c r="V18" s="166"/>
    </row>
    <row r="19" spans="1:22" s="2" customFormat="1" ht="12.75" customHeight="1">
      <c r="A19" s="167" t="s">
        <v>113</v>
      </c>
      <c r="B19" s="167"/>
      <c r="C19" s="167"/>
      <c r="D19" s="41">
        <v>1</v>
      </c>
      <c r="E19" s="168">
        <v>20</v>
      </c>
      <c r="F19" s="168"/>
      <c r="G19" s="59"/>
      <c r="H19" s="39">
        <v>3</v>
      </c>
      <c r="I19" s="39">
        <v>40</v>
      </c>
      <c r="J19" s="168">
        <f>SUM(E19*H19*43)</f>
        <v>2580</v>
      </c>
      <c r="K19" s="168"/>
      <c r="L19" s="54"/>
      <c r="M19" s="196" t="s">
        <v>136</v>
      </c>
      <c r="N19" s="196"/>
      <c r="O19" s="59">
        <v>765</v>
      </c>
      <c r="P19" s="59"/>
      <c r="Q19" s="166">
        <v>150</v>
      </c>
      <c r="R19" s="166"/>
      <c r="S19" s="166">
        <f>+H19*Q19</f>
        <v>450</v>
      </c>
      <c r="T19" s="166"/>
      <c r="U19" s="166">
        <f>SUM(H19*E19*5*O19)/100</f>
        <v>2295</v>
      </c>
      <c r="V19" s="166"/>
    </row>
    <row r="20" spans="1:22" s="2" customFormat="1" ht="12.75">
      <c r="A20" s="167"/>
      <c r="B20" s="167"/>
      <c r="C20" s="167"/>
      <c r="D20" s="41"/>
      <c r="E20" s="168"/>
      <c r="F20" s="168"/>
      <c r="G20" s="59"/>
      <c r="H20" s="39"/>
      <c r="I20" s="39"/>
      <c r="J20" s="168">
        <f>SUM(E20*H20*43)</f>
        <v>0</v>
      </c>
      <c r="K20" s="168"/>
      <c r="L20" s="54"/>
      <c r="M20" s="196"/>
      <c r="N20" s="196"/>
      <c r="O20" s="59"/>
      <c r="P20" s="59"/>
      <c r="Q20" s="166"/>
      <c r="R20" s="166"/>
      <c r="S20" s="166">
        <f>+H20*Q20</f>
        <v>0</v>
      </c>
      <c r="T20" s="166"/>
      <c r="U20" s="166">
        <f>SUM(H20*E20*5*O20)/100</f>
        <v>0</v>
      </c>
      <c r="V20" s="166"/>
    </row>
    <row r="21" spans="1:22" s="2" customFormat="1" ht="12.75">
      <c r="A21" s="167"/>
      <c r="B21" s="167"/>
      <c r="C21" s="167"/>
      <c r="D21" s="41"/>
      <c r="E21" s="168"/>
      <c r="F21" s="168"/>
      <c r="G21" s="59"/>
      <c r="H21" s="39"/>
      <c r="I21" s="39"/>
      <c r="J21" s="168">
        <f>SUM(E21*H21*43)</f>
        <v>0</v>
      </c>
      <c r="K21" s="168"/>
      <c r="L21" s="54"/>
      <c r="M21" s="196"/>
      <c r="N21" s="196"/>
      <c r="O21" s="59"/>
      <c r="P21" s="59"/>
      <c r="Q21" s="166"/>
      <c r="R21" s="166"/>
      <c r="S21" s="166">
        <f>+H21*Q21</f>
        <v>0</v>
      </c>
      <c r="T21" s="166"/>
      <c r="U21" s="166">
        <f>SUM(H21*E21*5*O21)/100</f>
        <v>0</v>
      </c>
      <c r="V21" s="166"/>
    </row>
    <row r="22" spans="21:22" s="2" customFormat="1" ht="12.75" customHeight="1">
      <c r="U22" s="197" t="s">
        <v>142</v>
      </c>
      <c r="V22" s="197"/>
    </row>
    <row r="23" spans="1:22" s="2" customFormat="1" ht="12.75">
      <c r="A23" s="2" t="s">
        <v>143</v>
      </c>
      <c r="U23" s="197"/>
      <c r="V23" s="197"/>
    </row>
    <row r="24" spans="21:22" s="2" customFormat="1" ht="12.75">
      <c r="U24" s="166">
        <f>SUM(J18,S18,U18)</f>
        <v>3712.5</v>
      </c>
      <c r="V24" s="166"/>
    </row>
    <row r="25" spans="1:22" s="2" customFormat="1" ht="12.75">
      <c r="A25" s="2" t="s">
        <v>246</v>
      </c>
      <c r="U25" s="166">
        <f>SUM(J19,S19,U19)</f>
        <v>5325</v>
      </c>
      <c r="V25" s="166"/>
    </row>
    <row r="26" spans="21:22" s="2" customFormat="1" ht="12.75">
      <c r="U26" s="166">
        <f>SUM(J20,S20,U20)</f>
        <v>0</v>
      </c>
      <c r="V26" s="166"/>
    </row>
    <row r="27" spans="21:22" s="2" customFormat="1" ht="12.75">
      <c r="U27" s="166">
        <f>SUM(J21,S21,U21)</f>
        <v>0</v>
      </c>
      <c r="V27" s="166"/>
    </row>
    <row r="28" spans="17:22" s="2" customFormat="1" ht="12.75">
      <c r="Q28" s="85" t="s">
        <v>222</v>
      </c>
      <c r="R28" s="193" t="s">
        <v>123</v>
      </c>
      <c r="S28" s="193"/>
      <c r="U28" s="166"/>
      <c r="V28" s="166"/>
    </row>
    <row r="29" spans="14:22" s="2" customFormat="1" ht="12.75">
      <c r="N29" s="192" t="s">
        <v>221</v>
      </c>
      <c r="O29" s="192"/>
      <c r="P29" s="192"/>
      <c r="Q29" s="2">
        <v>3</v>
      </c>
      <c r="R29" s="150">
        <f>+C14*C15</f>
        <v>1204.1808859999999</v>
      </c>
      <c r="S29" s="150"/>
      <c r="U29" s="166">
        <f>+Q29*R29</f>
        <v>3612.5426579999994</v>
      </c>
      <c r="V29" s="166"/>
    </row>
    <row r="30" spans="21:22" s="2" customFormat="1" ht="12.75">
      <c r="U30" s="166"/>
      <c r="V30" s="166"/>
    </row>
    <row r="31" spans="18:22" s="2" customFormat="1" ht="12.75">
      <c r="R31" s="130" t="s">
        <v>110</v>
      </c>
      <c r="S31" s="130"/>
      <c r="T31" s="130"/>
      <c r="U31" s="165">
        <f>SUM(U24:V30)</f>
        <v>12650.042657999998</v>
      </c>
      <c r="V31" s="165"/>
    </row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</sheetData>
  <sheetProtection/>
  <mergeCells count="76">
    <mergeCell ref="W9:X9"/>
    <mergeCell ref="U16:V17"/>
    <mergeCell ref="S10:T10"/>
    <mergeCell ref="U10:V10"/>
    <mergeCell ref="S16:T17"/>
    <mergeCell ref="W10:X10"/>
    <mergeCell ref="A3:T3"/>
    <mergeCell ref="E5:Q5"/>
    <mergeCell ref="S6:T6"/>
    <mergeCell ref="N7:R9"/>
    <mergeCell ref="S7:X8"/>
    <mergeCell ref="A5:C5"/>
    <mergeCell ref="W6:X6"/>
    <mergeCell ref="U6:V6"/>
    <mergeCell ref="S9:T9"/>
    <mergeCell ref="U9:V9"/>
    <mergeCell ref="Q16:R17"/>
    <mergeCell ref="A13:G13"/>
    <mergeCell ref="A7:D8"/>
    <mergeCell ref="E7:H8"/>
    <mergeCell ref="J7:M8"/>
    <mergeCell ref="I7:I8"/>
    <mergeCell ref="O16:O17"/>
    <mergeCell ref="H16:H17"/>
    <mergeCell ref="N10:R10"/>
    <mergeCell ref="A18:C18"/>
    <mergeCell ref="Q18:R18"/>
    <mergeCell ref="A16:C17"/>
    <mergeCell ref="E16:F17"/>
    <mergeCell ref="J16:K17"/>
    <mergeCell ref="M16:N17"/>
    <mergeCell ref="D16:D17"/>
    <mergeCell ref="J18:K18"/>
    <mergeCell ref="I16:I17"/>
    <mergeCell ref="E18:F18"/>
    <mergeCell ref="A19:C19"/>
    <mergeCell ref="A20:C20"/>
    <mergeCell ref="A21:C21"/>
    <mergeCell ref="E19:F19"/>
    <mergeCell ref="E20:F20"/>
    <mergeCell ref="E21:F21"/>
    <mergeCell ref="U18:V18"/>
    <mergeCell ref="U19:V19"/>
    <mergeCell ref="U20:V20"/>
    <mergeCell ref="U21:V21"/>
    <mergeCell ref="Q19:R19"/>
    <mergeCell ref="Q20:R20"/>
    <mergeCell ref="Q21:R21"/>
    <mergeCell ref="S18:T18"/>
    <mergeCell ref="S19:T19"/>
    <mergeCell ref="S20:T20"/>
    <mergeCell ref="M20:N20"/>
    <mergeCell ref="M21:N21"/>
    <mergeCell ref="U22:V23"/>
    <mergeCell ref="U24:V24"/>
    <mergeCell ref="J19:K19"/>
    <mergeCell ref="J20:K20"/>
    <mergeCell ref="J21:K21"/>
    <mergeCell ref="S21:T21"/>
    <mergeCell ref="U25:V25"/>
    <mergeCell ref="U26:V26"/>
    <mergeCell ref="U31:V31"/>
    <mergeCell ref="U27:V27"/>
    <mergeCell ref="U28:V28"/>
    <mergeCell ref="U29:V29"/>
    <mergeCell ref="U30:V30"/>
    <mergeCell ref="N29:P29"/>
    <mergeCell ref="R28:S28"/>
    <mergeCell ref="R29:S29"/>
    <mergeCell ref="R31:T31"/>
    <mergeCell ref="A14:B14"/>
    <mergeCell ref="C14:D14"/>
    <mergeCell ref="A15:B15"/>
    <mergeCell ref="C15:D15"/>
    <mergeCell ref="M18:N18"/>
    <mergeCell ref="M19:N1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6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0" width="4.7109375" style="0" customWidth="1"/>
    <col min="11" max="11" width="5.421875" style="0" customWidth="1"/>
    <col min="12" max="12" width="5.7109375" style="0" customWidth="1"/>
    <col min="13" max="29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199"/>
      <c r="O9" s="199"/>
      <c r="P9" s="199"/>
      <c r="Q9" s="199"/>
      <c r="R9" s="19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29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3</v>
      </c>
      <c r="L10" s="70">
        <v>3</v>
      </c>
      <c r="M10" s="69">
        <v>1</v>
      </c>
      <c r="N10" s="198" t="s">
        <v>260</v>
      </c>
      <c r="O10" s="198"/>
      <c r="P10" s="198"/>
      <c r="Q10" s="198"/>
      <c r="R10" s="198"/>
      <c r="S10" s="200">
        <f>CEILING(N23,100)</f>
        <v>10500</v>
      </c>
      <c r="T10" s="200"/>
      <c r="U10" s="200">
        <f>CEILING(S10*1.05,100)</f>
        <v>11100</v>
      </c>
      <c r="V10" s="200"/>
      <c r="W10" s="200">
        <f>CEILING(U10*1.05,100)</f>
        <v>11700</v>
      </c>
      <c r="X10" s="201"/>
    </row>
    <row r="11" s="2" customFormat="1" ht="13.5" thickTop="1"/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pans="1:7" s="2" customFormat="1" ht="12.75">
      <c r="A14" s="90"/>
      <c r="B14" s="91"/>
      <c r="C14" s="91"/>
      <c r="D14" s="91"/>
      <c r="E14" s="91"/>
      <c r="F14" s="91"/>
      <c r="G14" s="91"/>
    </row>
    <row r="15" spans="1:7" s="2" customFormat="1" ht="12.75">
      <c r="A15" s="90"/>
      <c r="B15" s="91"/>
      <c r="C15" s="91"/>
      <c r="D15" s="91"/>
      <c r="E15" s="91"/>
      <c r="F15" s="91"/>
      <c r="G15" s="91"/>
    </row>
    <row r="16" spans="1:22" s="2" customFormat="1" ht="12.75" customHeight="1">
      <c r="A16" s="161" t="s">
        <v>117</v>
      </c>
      <c r="B16" s="161"/>
      <c r="C16" s="161"/>
      <c r="D16" s="161" t="s">
        <v>131</v>
      </c>
      <c r="E16" s="56"/>
      <c r="F16" s="161" t="s">
        <v>172</v>
      </c>
      <c r="G16" s="161"/>
      <c r="H16" s="161" t="s">
        <v>265</v>
      </c>
      <c r="I16" s="161"/>
      <c r="J16" s="161"/>
      <c r="K16" s="161" t="s">
        <v>263</v>
      </c>
      <c r="L16" s="161"/>
      <c r="M16" s="56"/>
      <c r="N16" s="161" t="s">
        <v>264</v>
      </c>
      <c r="O16" s="161"/>
      <c r="P16" s="161"/>
      <c r="U16" s="56"/>
      <c r="V16" s="56"/>
    </row>
    <row r="17" spans="1:22" s="2" customFormat="1" ht="12.75">
      <c r="A17" s="161"/>
      <c r="B17" s="161"/>
      <c r="C17" s="161"/>
      <c r="D17" s="161"/>
      <c r="E17" s="56"/>
      <c r="F17" s="161"/>
      <c r="G17" s="161"/>
      <c r="H17" s="161"/>
      <c r="I17" s="161"/>
      <c r="J17" s="161"/>
      <c r="K17" s="161"/>
      <c r="L17" s="161"/>
      <c r="M17" s="56"/>
      <c r="N17" s="161"/>
      <c r="O17" s="161"/>
      <c r="P17" s="161"/>
      <c r="U17" s="56"/>
      <c r="V17" s="56"/>
    </row>
    <row r="18" spans="1:22" s="2" customFormat="1" ht="12.75" customHeight="1">
      <c r="A18" s="167" t="s">
        <v>112</v>
      </c>
      <c r="B18" s="167"/>
      <c r="C18" s="167"/>
      <c r="D18" s="41">
        <v>1</v>
      </c>
      <c r="E18" s="93"/>
      <c r="F18" s="188">
        <v>1</v>
      </c>
      <c r="G18" s="188"/>
      <c r="H18" s="202" t="s">
        <v>266</v>
      </c>
      <c r="I18" s="202"/>
      <c r="J18" s="202"/>
      <c r="K18" s="166">
        <v>2500</v>
      </c>
      <c r="L18" s="166"/>
      <c r="M18" s="93"/>
      <c r="N18" s="166">
        <f>+F18*K18</f>
        <v>2500</v>
      </c>
      <c r="O18" s="166"/>
      <c r="P18" s="166"/>
      <c r="U18" s="54"/>
      <c r="V18" s="54"/>
    </row>
    <row r="19" spans="1:22" s="2" customFormat="1" ht="12.75" customHeight="1">
      <c r="A19" s="167" t="s">
        <v>113</v>
      </c>
      <c r="B19" s="167"/>
      <c r="C19" s="167"/>
      <c r="D19" s="41">
        <v>1</v>
      </c>
      <c r="E19" s="93"/>
      <c r="F19" s="188">
        <v>1</v>
      </c>
      <c r="G19" s="188"/>
      <c r="H19" s="202" t="s">
        <v>267</v>
      </c>
      <c r="I19" s="202"/>
      <c r="J19" s="202"/>
      <c r="K19" s="166">
        <v>3000</v>
      </c>
      <c r="L19" s="166"/>
      <c r="M19" s="93"/>
      <c r="N19" s="166">
        <f>+F19*K19</f>
        <v>3000</v>
      </c>
      <c r="O19" s="166"/>
      <c r="P19" s="166"/>
      <c r="U19" s="54"/>
      <c r="V19" s="54"/>
    </row>
    <row r="20" spans="1:22" s="2" customFormat="1" ht="12.75" customHeight="1">
      <c r="A20" s="167" t="s">
        <v>261</v>
      </c>
      <c r="B20" s="167"/>
      <c r="C20" s="167"/>
      <c r="D20" s="41">
        <v>3</v>
      </c>
      <c r="E20" s="92"/>
      <c r="F20" s="188">
        <v>1</v>
      </c>
      <c r="G20" s="188"/>
      <c r="H20" s="202" t="s">
        <v>268</v>
      </c>
      <c r="I20" s="202"/>
      <c r="J20" s="202"/>
      <c r="K20" s="166">
        <v>2500</v>
      </c>
      <c r="L20" s="166"/>
      <c r="M20" s="92"/>
      <c r="N20" s="166">
        <f>+F20*K20</f>
        <v>2500</v>
      </c>
      <c r="O20" s="166"/>
      <c r="P20" s="166"/>
      <c r="U20" s="59"/>
      <c r="V20" s="59"/>
    </row>
    <row r="21" spans="1:22" s="2" customFormat="1" ht="12.75" customHeight="1">
      <c r="A21" s="167" t="s">
        <v>262</v>
      </c>
      <c r="B21" s="167"/>
      <c r="C21" s="167"/>
      <c r="D21" s="41">
        <v>5</v>
      </c>
      <c r="E21" s="92"/>
      <c r="F21" s="188">
        <v>1</v>
      </c>
      <c r="G21" s="188"/>
      <c r="H21" s="202" t="s">
        <v>266</v>
      </c>
      <c r="I21" s="202"/>
      <c r="J21" s="202"/>
      <c r="K21" s="166">
        <v>2500</v>
      </c>
      <c r="L21" s="166"/>
      <c r="M21" s="92"/>
      <c r="N21" s="166">
        <f>+F21*K21</f>
        <v>2500</v>
      </c>
      <c r="O21" s="166"/>
      <c r="P21" s="166"/>
      <c r="U21" s="59"/>
      <c r="V21" s="59"/>
    </row>
    <row r="22" spans="1:22" s="2" customFormat="1" ht="12.75">
      <c r="A22" s="167"/>
      <c r="B22" s="167"/>
      <c r="C22" s="167"/>
      <c r="D22" s="41"/>
      <c r="E22" s="93"/>
      <c r="F22" s="93"/>
      <c r="G22" s="59"/>
      <c r="H22" s="39"/>
      <c r="K22" s="39"/>
      <c r="L22" s="93"/>
      <c r="M22" s="93"/>
      <c r="N22" s="54"/>
      <c r="O22" s="57"/>
      <c r="P22" s="57"/>
      <c r="U22" s="54"/>
      <c r="V22" s="54"/>
    </row>
    <row r="23" spans="1:22" s="2" customFormat="1" ht="12.75">
      <c r="A23" s="167"/>
      <c r="B23" s="167"/>
      <c r="C23" s="167"/>
      <c r="D23" s="41"/>
      <c r="E23" s="93"/>
      <c r="F23" s="93"/>
      <c r="G23" s="59"/>
      <c r="H23" s="39"/>
      <c r="K23" s="130" t="s">
        <v>110</v>
      </c>
      <c r="L23" s="130"/>
      <c r="M23" s="130"/>
      <c r="N23" s="166">
        <f>SUM(N18:P21)</f>
        <v>10500</v>
      </c>
      <c r="O23" s="166"/>
      <c r="P23" s="166"/>
      <c r="U23" s="54"/>
      <c r="V23" s="54"/>
    </row>
    <row r="24" spans="21:22" s="2" customFormat="1" ht="12.75" customHeight="1">
      <c r="U24" s="94"/>
      <c r="V24" s="94"/>
    </row>
    <row r="25" spans="21:22" s="2" customFormat="1" ht="12.75">
      <c r="U25" s="94"/>
      <c r="V25" s="94"/>
    </row>
    <row r="26" spans="21:22" s="2" customFormat="1" ht="12.75">
      <c r="U26" s="54"/>
      <c r="V26" s="54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</sheetData>
  <sheetProtection/>
  <mergeCells count="50">
    <mergeCell ref="H18:J18"/>
    <mergeCell ref="H19:J19"/>
    <mergeCell ref="H20:J20"/>
    <mergeCell ref="H21:J21"/>
    <mergeCell ref="H16:J17"/>
    <mergeCell ref="S7:X8"/>
    <mergeCell ref="S9:T9"/>
    <mergeCell ref="U9:V9"/>
    <mergeCell ref="W9:X9"/>
    <mergeCell ref="N10:R10"/>
    <mergeCell ref="A3:T3"/>
    <mergeCell ref="A5:C5"/>
    <mergeCell ref="E5:Q5"/>
    <mergeCell ref="S6:T6"/>
    <mergeCell ref="U6:V6"/>
    <mergeCell ref="W6:X6"/>
    <mergeCell ref="S10:T10"/>
    <mergeCell ref="U10:V10"/>
    <mergeCell ref="W10:X10"/>
    <mergeCell ref="A13:G13"/>
    <mergeCell ref="A7:D8"/>
    <mergeCell ref="E7:H8"/>
    <mergeCell ref="I7:I8"/>
    <mergeCell ref="J7:M8"/>
    <mergeCell ref="N7:R9"/>
    <mergeCell ref="A23:C23"/>
    <mergeCell ref="A22:C22"/>
    <mergeCell ref="K19:L19"/>
    <mergeCell ref="K20:L20"/>
    <mergeCell ref="A19:C19"/>
    <mergeCell ref="A18:C18"/>
    <mergeCell ref="K18:L18"/>
    <mergeCell ref="A20:C20"/>
    <mergeCell ref="A21:C21"/>
    <mergeCell ref="K23:M23"/>
    <mergeCell ref="F16:G17"/>
    <mergeCell ref="F18:G18"/>
    <mergeCell ref="F19:G19"/>
    <mergeCell ref="F20:G20"/>
    <mergeCell ref="F21:G21"/>
    <mergeCell ref="A16:C17"/>
    <mergeCell ref="D16:D17"/>
    <mergeCell ref="N23:P23"/>
    <mergeCell ref="K21:L21"/>
    <mergeCell ref="N16:P17"/>
    <mergeCell ref="N18:P18"/>
    <mergeCell ref="N19:P19"/>
    <mergeCell ref="N20:P20"/>
    <mergeCell ref="N21:P21"/>
    <mergeCell ref="K16:L17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41"/>
  <sheetViews>
    <sheetView zoomScalePageLayoutView="0" workbookViewId="0" topLeftCell="A13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9" width="4.7109375" style="0" customWidth="1"/>
    <col min="20" max="20" width="5.421875" style="0" customWidth="1"/>
    <col min="21" max="21" width="4.7109375" style="0" customWidth="1"/>
    <col min="22" max="22" width="5.57421875" style="0" customWidth="1"/>
    <col min="23" max="23" width="4.7109375" style="0" customWidth="1"/>
    <col min="24" max="24" width="5.28125" style="0" customWidth="1"/>
    <col min="25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237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199"/>
      <c r="O9" s="199"/>
      <c r="P9" s="199"/>
      <c r="Q9" s="199"/>
      <c r="R9" s="19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30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0">
        <f>SUM('KURUMSAL KOD'!F9)</f>
        <v>4</v>
      </c>
      <c r="G10" s="70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5</v>
      </c>
      <c r="L10" s="70">
        <v>1</v>
      </c>
      <c r="M10" s="69">
        <v>8</v>
      </c>
      <c r="N10" s="198" t="s">
        <v>226</v>
      </c>
      <c r="O10" s="198"/>
      <c r="P10" s="198"/>
      <c r="Q10" s="198"/>
      <c r="R10" s="198"/>
      <c r="S10" s="186">
        <f>CEILING(K39,100)</f>
        <v>984600</v>
      </c>
      <c r="T10" s="186"/>
      <c r="U10" s="200">
        <f>CEILING(S10*1.05,100)</f>
        <v>1033900</v>
      </c>
      <c r="V10" s="200"/>
      <c r="W10" s="200">
        <f>CEILING(U10*1.05,100)</f>
        <v>1085600</v>
      </c>
      <c r="X10" s="20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1:15" s="2" customFormat="1" ht="7.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="2" customFormat="1" ht="12.75"/>
    <row r="18" spans="2:21" s="2" customFormat="1" ht="12.75">
      <c r="B18" s="167" t="s">
        <v>227</v>
      </c>
      <c r="C18" s="167"/>
      <c r="D18" s="167"/>
      <c r="E18" s="167"/>
      <c r="F18" s="167"/>
      <c r="I18" s="150">
        <v>2018</v>
      </c>
      <c r="J18" s="150"/>
      <c r="R18" s="54"/>
      <c r="S18" s="54"/>
      <c r="T18" s="54"/>
      <c r="U18" s="54"/>
    </row>
    <row r="19" spans="2:10" s="2" customFormat="1" ht="12.75">
      <c r="B19" s="167"/>
      <c r="C19" s="167"/>
      <c r="D19" s="167"/>
      <c r="E19" s="167"/>
      <c r="F19" s="167"/>
      <c r="I19" s="89"/>
      <c r="J19" s="89"/>
    </row>
    <row r="20" spans="2:21" s="2" customFormat="1" ht="12.75">
      <c r="B20" s="2" t="s">
        <v>228</v>
      </c>
      <c r="I20" s="150">
        <v>55</v>
      </c>
      <c r="J20" s="150"/>
      <c r="R20" s="54"/>
      <c r="S20" s="54"/>
      <c r="T20" s="54"/>
      <c r="U20" s="54"/>
    </row>
    <row r="21" spans="2:10" s="2" customFormat="1" ht="12.75">
      <c r="B21" s="77"/>
      <c r="C21" s="87"/>
      <c r="D21" s="86"/>
      <c r="I21" s="89"/>
      <c r="J21" s="89"/>
    </row>
    <row r="22" spans="2:21" s="2" customFormat="1" ht="12.75">
      <c r="B22" s="2" t="s">
        <v>229</v>
      </c>
      <c r="I22" s="150">
        <f>+I18+I20</f>
        <v>2073</v>
      </c>
      <c r="J22" s="150"/>
      <c r="R22" s="54"/>
      <c r="S22" s="54"/>
      <c r="T22" s="54"/>
      <c r="U22" s="54"/>
    </row>
    <row r="23" s="2" customFormat="1" ht="12.75"/>
    <row r="24" s="2" customFormat="1" ht="12.75"/>
    <row r="25" spans="2:14" s="2" customFormat="1" ht="12.75" customHeight="1">
      <c r="B25" s="161" t="s">
        <v>230</v>
      </c>
      <c r="C25" s="161"/>
      <c r="E25" s="161" t="s">
        <v>231</v>
      </c>
      <c r="G25" s="161" t="s">
        <v>232</v>
      </c>
      <c r="H25" s="161"/>
      <c r="I25" s="161"/>
      <c r="K25" s="161" t="s">
        <v>129</v>
      </c>
      <c r="L25" s="161"/>
      <c r="M25" s="161"/>
      <c r="N25" s="56"/>
    </row>
    <row r="26" spans="2:14" s="2" customFormat="1" ht="12.75">
      <c r="B26" s="161"/>
      <c r="C26" s="161"/>
      <c r="E26" s="161"/>
      <c r="G26" s="161"/>
      <c r="H26" s="161"/>
      <c r="I26" s="161"/>
      <c r="K26" s="56"/>
      <c r="L26" s="56"/>
      <c r="M26" s="56"/>
      <c r="N26" s="56"/>
    </row>
    <row r="27" spans="2:14" s="2" customFormat="1" ht="15">
      <c r="B27" s="203">
        <v>28</v>
      </c>
      <c r="C27" s="203"/>
      <c r="E27" s="39">
        <v>12</v>
      </c>
      <c r="G27" s="168">
        <f>+I22</f>
        <v>2073</v>
      </c>
      <c r="H27" s="168"/>
      <c r="I27" s="168"/>
      <c r="K27" s="156">
        <f>SUM(B27*E27*G27)</f>
        <v>696528</v>
      </c>
      <c r="L27" s="156"/>
      <c r="M27" s="156"/>
      <c r="N27" s="49"/>
    </row>
    <row r="28" s="2" customFormat="1" ht="12.75"/>
    <row r="29" spans="2:13" s="2" customFormat="1" ht="15">
      <c r="B29" s="2" t="s">
        <v>233</v>
      </c>
      <c r="K29" s="156">
        <v>0</v>
      </c>
      <c r="L29" s="156"/>
      <c r="M29" s="156"/>
    </row>
    <row r="30" spans="18:21" s="2" customFormat="1" ht="12.75">
      <c r="R30" s="49"/>
      <c r="S30" s="49"/>
      <c r="T30" s="49"/>
      <c r="U30" s="49"/>
    </row>
    <row r="31" spans="18:21" s="2" customFormat="1" ht="12.75">
      <c r="R31" s="49"/>
      <c r="S31" s="49"/>
      <c r="T31" s="49"/>
      <c r="U31" s="49"/>
    </row>
    <row r="32" spans="5:21" s="2" customFormat="1" ht="15">
      <c r="E32" s="130" t="s">
        <v>249</v>
      </c>
      <c r="F32" s="130"/>
      <c r="G32" s="130"/>
      <c r="H32" s="130"/>
      <c r="K32" s="156">
        <f>+(K27+K29)*0.08</f>
        <v>55722.24</v>
      </c>
      <c r="L32" s="156"/>
      <c r="M32" s="156"/>
      <c r="R32" s="49"/>
      <c r="S32" s="49"/>
      <c r="T32" s="49"/>
      <c r="U32" s="49"/>
    </row>
    <row r="33" spans="5:21" s="2" customFormat="1" ht="15">
      <c r="E33" s="130" t="s">
        <v>248</v>
      </c>
      <c r="F33" s="130"/>
      <c r="G33" s="130"/>
      <c r="H33" s="130"/>
      <c r="K33" s="156">
        <f>+(K27+K29)*0.04</f>
        <v>27861.12</v>
      </c>
      <c r="L33" s="156"/>
      <c r="M33" s="156"/>
      <c r="R33" s="49"/>
      <c r="S33" s="49"/>
      <c r="T33" s="49"/>
      <c r="U33" s="49"/>
    </row>
    <row r="34" spans="4:21" s="2" customFormat="1" ht="15">
      <c r="D34" s="130" t="s">
        <v>235</v>
      </c>
      <c r="E34" s="130"/>
      <c r="F34" s="130"/>
      <c r="G34" s="130"/>
      <c r="H34" s="130"/>
      <c r="K34" s="156">
        <f>+I18*B27*E27*0.08</f>
        <v>54243.840000000004</v>
      </c>
      <c r="L34" s="156"/>
      <c r="M34" s="156"/>
      <c r="R34" s="49"/>
      <c r="S34" s="49"/>
      <c r="T34" s="49"/>
      <c r="U34" s="49"/>
    </row>
    <row r="35" spans="18:21" s="2" customFormat="1" ht="12.75">
      <c r="R35" s="49"/>
      <c r="S35" s="49"/>
      <c r="T35" s="49"/>
      <c r="U35" s="49"/>
    </row>
    <row r="36" spans="5:13" s="2" customFormat="1" ht="15">
      <c r="E36" s="130" t="s">
        <v>109</v>
      </c>
      <c r="F36" s="130"/>
      <c r="G36" s="130"/>
      <c r="H36" s="130"/>
      <c r="K36" s="156">
        <f>+K27+K29+K32+K33+K34</f>
        <v>834355.2</v>
      </c>
      <c r="L36" s="156"/>
      <c r="M36" s="156"/>
    </row>
    <row r="37" spans="18:21" s="2" customFormat="1" ht="12.75">
      <c r="R37" s="49"/>
      <c r="S37" s="49"/>
      <c r="T37" s="49"/>
      <c r="U37" s="49"/>
    </row>
    <row r="38" spans="5:21" s="2" customFormat="1" ht="15">
      <c r="E38" s="130" t="s">
        <v>234</v>
      </c>
      <c r="F38" s="130"/>
      <c r="G38" s="130"/>
      <c r="H38" s="130"/>
      <c r="K38" s="156">
        <f>+(K36)*0.18</f>
        <v>150183.936</v>
      </c>
      <c r="L38" s="156"/>
      <c r="M38" s="156"/>
      <c r="R38" s="49"/>
      <c r="S38" s="49"/>
      <c r="T38" s="49"/>
      <c r="U38" s="49"/>
    </row>
    <row r="39" spans="5:13" s="2" customFormat="1" ht="15">
      <c r="E39" s="130" t="s">
        <v>60</v>
      </c>
      <c r="F39" s="130"/>
      <c r="G39" s="130"/>
      <c r="H39" s="130"/>
      <c r="K39" s="156">
        <f>+K27+K29+K32+K33+K34+K38</f>
        <v>984539.1359999999</v>
      </c>
      <c r="L39" s="156"/>
      <c r="M39" s="156"/>
    </row>
    <row r="40" s="2" customFormat="1" ht="12.75"/>
    <row r="41" spans="2:21" s="2" customFormat="1" ht="12.75">
      <c r="B41" s="77" t="s">
        <v>236</v>
      </c>
      <c r="T41" s="49"/>
      <c r="U41" s="49"/>
    </row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</sheetData>
  <sheetProtection/>
  <mergeCells count="44">
    <mergeCell ref="K39:M39"/>
    <mergeCell ref="K27:M27"/>
    <mergeCell ref="K25:M25"/>
    <mergeCell ref="K29:M29"/>
    <mergeCell ref="K32:M32"/>
    <mergeCell ref="K33:M33"/>
    <mergeCell ref="K34:M34"/>
    <mergeCell ref="A5:C5"/>
    <mergeCell ref="A13:G13"/>
    <mergeCell ref="A7:D8"/>
    <mergeCell ref="E7:H8"/>
    <mergeCell ref="E33:H33"/>
    <mergeCell ref="K36:M36"/>
    <mergeCell ref="B25:C26"/>
    <mergeCell ref="E25:E26"/>
    <mergeCell ref="G25:I26"/>
    <mergeCell ref="U10:V10"/>
    <mergeCell ref="I22:J22"/>
    <mergeCell ref="E38:H38"/>
    <mergeCell ref="B27:C27"/>
    <mergeCell ref="G27:I27"/>
    <mergeCell ref="E36:H36"/>
    <mergeCell ref="E32:H32"/>
    <mergeCell ref="K38:M38"/>
    <mergeCell ref="W10:X10"/>
    <mergeCell ref="N10:R10"/>
    <mergeCell ref="S10:T10"/>
    <mergeCell ref="S9:T9"/>
    <mergeCell ref="U9:V9"/>
    <mergeCell ref="E39:H39"/>
    <mergeCell ref="D34:H34"/>
    <mergeCell ref="I18:J18"/>
    <mergeCell ref="B18:F19"/>
    <mergeCell ref="I20:J20"/>
    <mergeCell ref="A3:T3"/>
    <mergeCell ref="E5:Q5"/>
    <mergeCell ref="S6:T6"/>
    <mergeCell ref="N7:R9"/>
    <mergeCell ref="S7:X8"/>
    <mergeCell ref="U6:V6"/>
    <mergeCell ref="W6:X6"/>
    <mergeCell ref="W9:X9"/>
    <mergeCell ref="J7:M8"/>
    <mergeCell ref="I7:I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2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199"/>
      <c r="O9" s="199"/>
      <c r="P9" s="199"/>
      <c r="Q9" s="199"/>
      <c r="R9" s="19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7.25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5</v>
      </c>
      <c r="L10" s="70">
        <v>2</v>
      </c>
      <c r="M10" s="69">
        <v>1</v>
      </c>
      <c r="N10" s="198" t="s">
        <v>26</v>
      </c>
      <c r="O10" s="198"/>
      <c r="P10" s="198"/>
      <c r="Q10" s="198"/>
      <c r="R10" s="198"/>
      <c r="S10" s="200">
        <f>CEILING(K20,100)</f>
        <v>200</v>
      </c>
      <c r="T10" s="200"/>
      <c r="U10" s="200">
        <f>CEILING(S10*1.05,100)</f>
        <v>300</v>
      </c>
      <c r="V10" s="200"/>
      <c r="W10" s="200">
        <f>CEILING(U10*1.05,100)</f>
        <v>400</v>
      </c>
      <c r="X10" s="20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6:13" s="2" customFormat="1" ht="12.75">
      <c r="F16" s="48" t="s">
        <v>125</v>
      </c>
      <c r="H16" s="38" t="s">
        <v>146</v>
      </c>
      <c r="I16" s="38">
        <v>12</v>
      </c>
      <c r="J16" s="48"/>
      <c r="K16" s="48" t="s">
        <v>126</v>
      </c>
      <c r="L16" s="48"/>
      <c r="M16" s="48"/>
    </row>
    <row r="17" spans="1:13" s="2" customFormat="1" ht="12.75">
      <c r="A17" s="2" t="s">
        <v>144</v>
      </c>
      <c r="F17" s="166">
        <v>10</v>
      </c>
      <c r="G17" s="166"/>
      <c r="I17" s="39">
        <v>12</v>
      </c>
      <c r="K17" s="188">
        <f>SUM(F17*12)</f>
        <v>120</v>
      </c>
      <c r="L17" s="188"/>
      <c r="M17" s="54"/>
    </row>
    <row r="18" spans="11:12" s="2" customFormat="1" ht="12.75">
      <c r="K18" s="54"/>
      <c r="L18" s="54"/>
    </row>
    <row r="19" spans="11:12" s="2" customFormat="1" ht="12.75">
      <c r="K19" s="54"/>
      <c r="L19" s="54"/>
    </row>
    <row r="20" spans="7:12" s="2" customFormat="1" ht="12.75">
      <c r="G20" s="130" t="s">
        <v>109</v>
      </c>
      <c r="H20" s="130"/>
      <c r="I20" s="130"/>
      <c r="K20" s="204">
        <f>SUM(K17:L19)</f>
        <v>120</v>
      </c>
      <c r="L20" s="204"/>
    </row>
    <row r="21" s="2" customFormat="1" ht="12.75"/>
    <row r="22" spans="15:17" s="2" customFormat="1" ht="12.75">
      <c r="O22" s="49"/>
      <c r="P22" s="49"/>
      <c r="Q22" s="49"/>
    </row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4">
    <mergeCell ref="I7:I8"/>
    <mergeCell ref="N7:R9"/>
    <mergeCell ref="S10:T10"/>
    <mergeCell ref="U10:V10"/>
    <mergeCell ref="A3:T3"/>
    <mergeCell ref="E5:Q5"/>
    <mergeCell ref="S6:T6"/>
    <mergeCell ref="W10:X10"/>
    <mergeCell ref="S7:X8"/>
    <mergeCell ref="S9:T9"/>
    <mergeCell ref="U9:V9"/>
    <mergeCell ref="W9:X9"/>
    <mergeCell ref="U6:V6"/>
    <mergeCell ref="W6:X6"/>
    <mergeCell ref="F17:G17"/>
    <mergeCell ref="K17:L17"/>
    <mergeCell ref="K20:L20"/>
    <mergeCell ref="N10:R10"/>
    <mergeCell ref="G20:I20"/>
    <mergeCell ref="A5:C5"/>
    <mergeCell ref="A13:G13"/>
    <mergeCell ref="A7:D8"/>
    <mergeCell ref="E7:H8"/>
    <mergeCell ref="J7:M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0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199"/>
      <c r="O9" s="199"/>
      <c r="P9" s="199"/>
      <c r="Q9" s="199"/>
      <c r="R9" s="19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31.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5</v>
      </c>
      <c r="L10" s="70">
        <v>2</v>
      </c>
      <c r="M10" s="69">
        <v>2</v>
      </c>
      <c r="N10" s="198" t="s">
        <v>177</v>
      </c>
      <c r="O10" s="198"/>
      <c r="P10" s="198"/>
      <c r="Q10" s="198"/>
      <c r="R10" s="198"/>
      <c r="S10" s="200">
        <f>CEILING(M27,100)</f>
        <v>1000</v>
      </c>
      <c r="T10" s="200"/>
      <c r="U10" s="200">
        <f>CEILING(S10*1.05,100)</f>
        <v>1100</v>
      </c>
      <c r="V10" s="200"/>
      <c r="W10" s="200">
        <f>CEILING(U10*1.05,100)</f>
        <v>1200</v>
      </c>
      <c r="X10" s="20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pans="2:18" s="2" customFormat="1" ht="19.5" customHeight="1">
      <c r="B15" s="170" t="s">
        <v>195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2:18" s="2" customFormat="1" ht="12.75"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</row>
    <row r="17" spans="2:18" s="2" customFormat="1" ht="12.75"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</row>
    <row r="18" spans="2:18" s="2" customFormat="1" ht="18.75" customHeight="1"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="2" customFormat="1" ht="12.75"/>
    <row r="20" spans="1:15" s="2" customFormat="1" ht="12.75" customHeight="1">
      <c r="A20" s="161" t="s">
        <v>120</v>
      </c>
      <c r="B20" s="161"/>
      <c r="C20" s="161"/>
      <c r="D20" s="36"/>
      <c r="E20" s="161" t="s">
        <v>121</v>
      </c>
      <c r="F20" s="161"/>
      <c r="G20" s="36"/>
      <c r="H20" s="161" t="s">
        <v>145</v>
      </c>
      <c r="I20" s="161"/>
      <c r="J20" s="161" t="s">
        <v>146</v>
      </c>
      <c r="K20" s="161">
        <v>12</v>
      </c>
      <c r="L20" s="36"/>
      <c r="M20" s="161" t="s">
        <v>129</v>
      </c>
      <c r="N20" s="161"/>
      <c r="O20" s="56"/>
    </row>
    <row r="21" spans="1:15" s="2" customFormat="1" ht="12.75">
      <c r="A21" s="161"/>
      <c r="B21" s="161"/>
      <c r="C21" s="161"/>
      <c r="D21" s="36"/>
      <c r="E21" s="161"/>
      <c r="F21" s="161"/>
      <c r="G21" s="36"/>
      <c r="H21" s="161"/>
      <c r="I21" s="161"/>
      <c r="J21" s="161"/>
      <c r="K21" s="161"/>
      <c r="L21" s="36"/>
      <c r="M21" s="161"/>
      <c r="N21" s="161"/>
      <c r="O21" s="56"/>
    </row>
    <row r="22" spans="1:15" s="2" customFormat="1" ht="12.75">
      <c r="A22" s="167" t="s">
        <v>207</v>
      </c>
      <c r="B22" s="167"/>
      <c r="C22" s="167"/>
      <c r="E22" s="191">
        <v>2</v>
      </c>
      <c r="F22" s="191"/>
      <c r="H22" s="166">
        <v>20</v>
      </c>
      <c r="I22" s="166"/>
      <c r="J22" s="54"/>
      <c r="K22" s="39">
        <v>12</v>
      </c>
      <c r="M22" s="166">
        <f>SUM(E22*H22*K22)</f>
        <v>480</v>
      </c>
      <c r="N22" s="166"/>
      <c r="O22" s="54"/>
    </row>
    <row r="23" spans="1:15" s="2" customFormat="1" ht="12.75">
      <c r="A23" s="167" t="s">
        <v>178</v>
      </c>
      <c r="B23" s="167"/>
      <c r="C23" s="167"/>
      <c r="E23" s="191">
        <v>1</v>
      </c>
      <c r="F23" s="191"/>
      <c r="H23" s="166">
        <v>20</v>
      </c>
      <c r="I23" s="166"/>
      <c r="J23" s="54"/>
      <c r="K23" s="39">
        <v>12</v>
      </c>
      <c r="M23" s="166">
        <f>SUM(E23*H23*K23)</f>
        <v>240</v>
      </c>
      <c r="N23" s="166"/>
      <c r="O23" s="54"/>
    </row>
    <row r="24" spans="1:15" s="2" customFormat="1" ht="12.75">
      <c r="A24" s="167" t="s">
        <v>179</v>
      </c>
      <c r="B24" s="167"/>
      <c r="C24" s="167"/>
      <c r="E24" s="191">
        <v>1</v>
      </c>
      <c r="F24" s="191"/>
      <c r="H24" s="166">
        <v>20</v>
      </c>
      <c r="I24" s="166"/>
      <c r="J24" s="54"/>
      <c r="K24" s="39">
        <v>12</v>
      </c>
      <c r="M24" s="166">
        <f>SUM(E24*H24*K24)</f>
        <v>240</v>
      </c>
      <c r="N24" s="166"/>
      <c r="O24" s="54"/>
    </row>
    <row r="25" spans="1:18" s="2" customFormat="1" ht="12.75">
      <c r="A25" s="167"/>
      <c r="B25" s="167"/>
      <c r="C25" s="167"/>
      <c r="E25" s="191"/>
      <c r="F25" s="191"/>
      <c r="H25" s="166"/>
      <c r="I25" s="166"/>
      <c r="J25" s="54"/>
      <c r="K25" s="39"/>
      <c r="M25" s="166"/>
      <c r="N25" s="166"/>
      <c r="P25" s="166"/>
      <c r="Q25" s="166"/>
      <c r="R25" s="166"/>
    </row>
    <row r="26" s="2" customFormat="1" ht="12.75"/>
    <row r="27" spans="10:14" s="2" customFormat="1" ht="12.75">
      <c r="J27" s="130" t="s">
        <v>147</v>
      </c>
      <c r="K27" s="130"/>
      <c r="L27" s="130"/>
      <c r="M27" s="165">
        <f>SUM(M22:N25)</f>
        <v>960</v>
      </c>
      <c r="N27" s="165"/>
    </row>
    <row r="28" s="2" customFormat="1" ht="12.75"/>
    <row r="29" s="2" customFormat="1" ht="12.75"/>
    <row r="30" spans="16:18" s="2" customFormat="1" ht="12.75">
      <c r="P30" s="49"/>
      <c r="Q30" s="49"/>
      <c r="R30" s="49"/>
    </row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46">
    <mergeCell ref="S9:T9"/>
    <mergeCell ref="U9:V9"/>
    <mergeCell ref="W9:X9"/>
    <mergeCell ref="J7:M8"/>
    <mergeCell ref="I7:I8"/>
    <mergeCell ref="U6:V6"/>
    <mergeCell ref="W6:X6"/>
    <mergeCell ref="N7:R9"/>
    <mergeCell ref="A3:T3"/>
    <mergeCell ref="E5:Q5"/>
    <mergeCell ref="S6:T6"/>
    <mergeCell ref="J20:J21"/>
    <mergeCell ref="K20:K21"/>
    <mergeCell ref="A13:G13"/>
    <mergeCell ref="A7:D8"/>
    <mergeCell ref="E7:H8"/>
    <mergeCell ref="A5:C5"/>
    <mergeCell ref="S7:X8"/>
    <mergeCell ref="A24:C24"/>
    <mergeCell ref="A25:C25"/>
    <mergeCell ref="E23:F23"/>
    <mergeCell ref="E24:F24"/>
    <mergeCell ref="E25:F25"/>
    <mergeCell ref="J27:L27"/>
    <mergeCell ref="P25:R25"/>
    <mergeCell ref="H24:I24"/>
    <mergeCell ref="H25:I25"/>
    <mergeCell ref="M24:N24"/>
    <mergeCell ref="M25:N25"/>
    <mergeCell ref="M27:N27"/>
    <mergeCell ref="N10:R10"/>
    <mergeCell ref="S10:T10"/>
    <mergeCell ref="U10:V10"/>
    <mergeCell ref="W10:X10"/>
    <mergeCell ref="B15:R18"/>
    <mergeCell ref="H20:I21"/>
    <mergeCell ref="E20:F21"/>
    <mergeCell ref="A20:C21"/>
    <mergeCell ref="H22:I22"/>
    <mergeCell ref="H23:I23"/>
    <mergeCell ref="M20:N21"/>
    <mergeCell ref="M22:N22"/>
    <mergeCell ref="M23:N23"/>
    <mergeCell ref="A23:C23"/>
    <mergeCell ref="E22:F22"/>
    <mergeCell ref="A22:C22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5"/>
  <sheetViews>
    <sheetView zoomScalePageLayoutView="0" workbookViewId="0" topLeftCell="A10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199"/>
      <c r="O9" s="199"/>
      <c r="P9" s="199"/>
      <c r="Q9" s="199"/>
      <c r="R9" s="19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32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7</v>
      </c>
      <c r="L10" s="70">
        <v>3</v>
      </c>
      <c r="M10" s="69">
        <v>2</v>
      </c>
      <c r="N10" s="198" t="s">
        <v>27</v>
      </c>
      <c r="O10" s="198"/>
      <c r="P10" s="198"/>
      <c r="Q10" s="198"/>
      <c r="R10" s="198"/>
      <c r="S10" s="200">
        <f>CEILING(M32,100)</f>
        <v>5000</v>
      </c>
      <c r="T10" s="200"/>
      <c r="U10" s="200">
        <f>CEILING(S10*1.05,100)</f>
        <v>5300</v>
      </c>
      <c r="V10" s="200"/>
      <c r="W10" s="200">
        <f>CEILING(U10*1.05,100)</f>
        <v>5600</v>
      </c>
      <c r="X10" s="201"/>
    </row>
    <row r="11" spans="1:24" s="2" customFormat="1" ht="13.5" thickTop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6.75" customHeight="1"/>
    <row r="16" spans="2:15" s="2" customFormat="1" ht="20.25" customHeight="1">
      <c r="B16" s="167" t="s">
        <v>196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</row>
    <row r="17" spans="2:21" s="2" customFormat="1" ht="21" customHeight="1"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48"/>
      <c r="R17" s="60"/>
      <c r="S17" s="60"/>
      <c r="T17" s="60"/>
      <c r="U17" s="60"/>
    </row>
    <row r="18" spans="2:15" s="2" customFormat="1" ht="19.5" customHeight="1"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</row>
    <row r="19" s="2" customFormat="1" ht="12.75"/>
    <row r="20" s="2" customFormat="1" ht="12.75"/>
    <row r="21" spans="2:14" s="2" customFormat="1" ht="12.75">
      <c r="B21" s="130" t="s">
        <v>168</v>
      </c>
      <c r="C21" s="130"/>
      <c r="D21" s="130"/>
      <c r="E21" s="130"/>
      <c r="G21" s="130" t="s">
        <v>169</v>
      </c>
      <c r="H21" s="130"/>
      <c r="J21" s="161" t="s">
        <v>122</v>
      </c>
      <c r="K21" s="161"/>
      <c r="L21" s="48"/>
      <c r="M21" s="161" t="s">
        <v>170</v>
      </c>
      <c r="N21" s="161"/>
    </row>
    <row r="22" spans="2:14" s="2" customFormat="1" ht="12.75">
      <c r="B22" s="167" t="s">
        <v>180</v>
      </c>
      <c r="C22" s="167"/>
      <c r="D22" s="167"/>
      <c r="E22" s="167"/>
      <c r="F22" s="167"/>
      <c r="G22" s="166">
        <v>1</v>
      </c>
      <c r="H22" s="166"/>
      <c r="I22" s="37"/>
      <c r="J22" s="168">
        <v>5000</v>
      </c>
      <c r="K22" s="168"/>
      <c r="L22" s="54"/>
      <c r="M22" s="166">
        <f>SUM(G22*J22)</f>
        <v>5000</v>
      </c>
      <c r="N22" s="166"/>
    </row>
    <row r="23" spans="2:14" s="2" customFormat="1" ht="12.75">
      <c r="B23" s="167" t="s">
        <v>181</v>
      </c>
      <c r="C23" s="167"/>
      <c r="D23" s="167"/>
      <c r="E23" s="167"/>
      <c r="F23" s="167"/>
      <c r="G23" s="166"/>
      <c r="H23" s="166"/>
      <c r="I23" s="37"/>
      <c r="J23" s="168"/>
      <c r="K23" s="168"/>
      <c r="L23" s="54"/>
      <c r="M23" s="166">
        <f>SUM(G23*J23)</f>
        <v>0</v>
      </c>
      <c r="N23" s="166"/>
    </row>
    <row r="24" spans="2:14" s="2" customFormat="1" ht="12.75">
      <c r="B24" s="167" t="s">
        <v>182</v>
      </c>
      <c r="C24" s="167"/>
      <c r="D24" s="167"/>
      <c r="E24" s="167"/>
      <c r="F24" s="167"/>
      <c r="G24" s="166"/>
      <c r="H24" s="166"/>
      <c r="J24" s="168"/>
      <c r="K24" s="168"/>
      <c r="L24" s="54"/>
      <c r="M24" s="166">
        <f aca="true" t="shared" si="0" ref="M24:M30">SUM(G24*J24)</f>
        <v>0</v>
      </c>
      <c r="N24" s="166"/>
    </row>
    <row r="25" spans="2:14" s="2" customFormat="1" ht="12.75">
      <c r="B25" s="167"/>
      <c r="C25" s="167"/>
      <c r="D25" s="167"/>
      <c r="E25" s="167"/>
      <c r="F25" s="167"/>
      <c r="G25" s="166"/>
      <c r="H25" s="166"/>
      <c r="J25" s="168"/>
      <c r="K25" s="168"/>
      <c r="L25" s="54"/>
      <c r="M25" s="166">
        <f t="shared" si="0"/>
        <v>0</v>
      </c>
      <c r="N25" s="166"/>
    </row>
    <row r="26" spans="2:14" s="2" customFormat="1" ht="12.75">
      <c r="B26" s="167"/>
      <c r="C26" s="167"/>
      <c r="D26" s="167"/>
      <c r="E26" s="167"/>
      <c r="F26" s="167"/>
      <c r="G26" s="166"/>
      <c r="H26" s="166"/>
      <c r="J26" s="168"/>
      <c r="K26" s="168"/>
      <c r="L26" s="54"/>
      <c r="M26" s="166">
        <f t="shared" si="0"/>
        <v>0</v>
      </c>
      <c r="N26" s="166"/>
    </row>
    <row r="27" spans="2:14" s="2" customFormat="1" ht="12.75">
      <c r="B27" s="167"/>
      <c r="C27" s="167"/>
      <c r="D27" s="167"/>
      <c r="E27" s="167"/>
      <c r="F27" s="167"/>
      <c r="G27" s="166"/>
      <c r="H27" s="166"/>
      <c r="J27" s="168"/>
      <c r="K27" s="168"/>
      <c r="L27" s="54"/>
      <c r="M27" s="166">
        <f t="shared" si="0"/>
        <v>0</v>
      </c>
      <c r="N27" s="166"/>
    </row>
    <row r="28" spans="2:14" s="2" customFormat="1" ht="12.75">
      <c r="B28" s="167"/>
      <c r="C28" s="167"/>
      <c r="D28" s="167"/>
      <c r="E28" s="167"/>
      <c r="F28" s="167"/>
      <c r="G28" s="166"/>
      <c r="H28" s="166"/>
      <c r="J28" s="168"/>
      <c r="K28" s="168"/>
      <c r="L28" s="54"/>
      <c r="M28" s="166">
        <f t="shared" si="0"/>
        <v>0</v>
      </c>
      <c r="N28" s="166"/>
    </row>
    <row r="29" spans="2:14" s="2" customFormat="1" ht="12.75">
      <c r="B29" s="167"/>
      <c r="C29" s="167"/>
      <c r="D29" s="167"/>
      <c r="E29" s="167"/>
      <c r="F29" s="167"/>
      <c r="G29" s="166"/>
      <c r="H29" s="166"/>
      <c r="J29" s="168"/>
      <c r="K29" s="168"/>
      <c r="L29" s="54"/>
      <c r="M29" s="166">
        <f t="shared" si="0"/>
        <v>0</v>
      </c>
      <c r="N29" s="166"/>
    </row>
    <row r="30" spans="2:14" s="2" customFormat="1" ht="12.75">
      <c r="B30" s="167"/>
      <c r="C30" s="167"/>
      <c r="D30" s="167"/>
      <c r="E30" s="167"/>
      <c r="F30" s="167"/>
      <c r="G30" s="166"/>
      <c r="H30" s="166"/>
      <c r="J30" s="168"/>
      <c r="K30" s="168"/>
      <c r="L30" s="54"/>
      <c r="M30" s="166">
        <f t="shared" si="0"/>
        <v>0</v>
      </c>
      <c r="N30" s="166"/>
    </row>
    <row r="31" s="2" customFormat="1" ht="12.75"/>
    <row r="32" spans="10:14" s="2" customFormat="1" ht="12.75">
      <c r="J32" s="141" t="s">
        <v>129</v>
      </c>
      <c r="K32" s="141"/>
      <c r="L32" s="141"/>
      <c r="M32" s="165">
        <f>SUM(M22:N31)</f>
        <v>5000</v>
      </c>
      <c r="N32" s="165"/>
    </row>
    <row r="33" s="2" customFormat="1" ht="12.75"/>
    <row r="34" s="2" customFormat="1" ht="12.75"/>
    <row r="35" s="2" customFormat="1" ht="12.75">
      <c r="B35" s="50" t="s">
        <v>183</v>
      </c>
    </row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63">
    <mergeCell ref="B16:O18"/>
    <mergeCell ref="B21:E21"/>
    <mergeCell ref="G21:H21"/>
    <mergeCell ref="J21:K21"/>
    <mergeCell ref="M21:N21"/>
    <mergeCell ref="N10:R10"/>
    <mergeCell ref="S10:T10"/>
    <mergeCell ref="U10:V10"/>
    <mergeCell ref="A13:G13"/>
    <mergeCell ref="A5:C5"/>
    <mergeCell ref="U6:V6"/>
    <mergeCell ref="W6:X6"/>
    <mergeCell ref="A7:D8"/>
    <mergeCell ref="E7:H8"/>
    <mergeCell ref="J7:M8"/>
    <mergeCell ref="I7:I8"/>
    <mergeCell ref="B22:F22"/>
    <mergeCell ref="G22:H22"/>
    <mergeCell ref="J22:K22"/>
    <mergeCell ref="M22:N22"/>
    <mergeCell ref="B23:F23"/>
    <mergeCell ref="G23:H23"/>
    <mergeCell ref="J23:K23"/>
    <mergeCell ref="M23:N23"/>
    <mergeCell ref="J27:K27"/>
    <mergeCell ref="B24:F24"/>
    <mergeCell ref="G24:H24"/>
    <mergeCell ref="J24:K24"/>
    <mergeCell ref="M24:N24"/>
    <mergeCell ref="B25:F25"/>
    <mergeCell ref="G25:H25"/>
    <mergeCell ref="J25:K25"/>
    <mergeCell ref="M25:N25"/>
    <mergeCell ref="M29:N29"/>
    <mergeCell ref="B26:F26"/>
    <mergeCell ref="G26:H26"/>
    <mergeCell ref="J26:K26"/>
    <mergeCell ref="M26:N26"/>
    <mergeCell ref="G28:H28"/>
    <mergeCell ref="J28:K28"/>
    <mergeCell ref="M28:N28"/>
    <mergeCell ref="B27:F27"/>
    <mergeCell ref="G27:H27"/>
    <mergeCell ref="S9:T9"/>
    <mergeCell ref="M27:N27"/>
    <mergeCell ref="W9:X9"/>
    <mergeCell ref="B30:F30"/>
    <mergeCell ref="G30:H30"/>
    <mergeCell ref="J30:K30"/>
    <mergeCell ref="M30:N30"/>
    <mergeCell ref="B29:F29"/>
    <mergeCell ref="G29:H29"/>
    <mergeCell ref="J29:K29"/>
    <mergeCell ref="U9:V9"/>
    <mergeCell ref="B28:F28"/>
    <mergeCell ref="W10:X10"/>
    <mergeCell ref="J32:L32"/>
    <mergeCell ref="M32:N32"/>
    <mergeCell ref="A3:T3"/>
    <mergeCell ref="E5:Q5"/>
    <mergeCell ref="S6:T6"/>
    <mergeCell ref="N7:R9"/>
    <mergeCell ref="S7:X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3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228"/>
      <c r="T6" s="228"/>
      <c r="U6" s="228"/>
      <c r="V6" s="228"/>
      <c r="W6" s="228" t="s">
        <v>210</v>
      </c>
      <c r="X6" s="228"/>
    </row>
    <row r="7" spans="1:24" ht="16.5" customHeight="1" thickTop="1">
      <c r="A7" s="205" t="s">
        <v>4</v>
      </c>
      <c r="B7" s="206"/>
      <c r="C7" s="206"/>
      <c r="D7" s="207"/>
      <c r="E7" s="211" t="s">
        <v>6</v>
      </c>
      <c r="F7" s="212"/>
      <c r="G7" s="212"/>
      <c r="H7" s="213"/>
      <c r="I7" s="223" t="s">
        <v>5</v>
      </c>
      <c r="J7" s="217" t="s">
        <v>7</v>
      </c>
      <c r="K7" s="218"/>
      <c r="L7" s="218"/>
      <c r="M7" s="219"/>
      <c r="N7" s="132" t="s">
        <v>8</v>
      </c>
      <c r="O7" s="133"/>
      <c r="P7" s="133"/>
      <c r="Q7" s="133"/>
      <c r="R7" s="229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208"/>
      <c r="B8" s="209"/>
      <c r="C8" s="209"/>
      <c r="D8" s="210"/>
      <c r="E8" s="214"/>
      <c r="F8" s="215"/>
      <c r="G8" s="215"/>
      <c r="H8" s="216"/>
      <c r="I8" s="224"/>
      <c r="J8" s="220"/>
      <c r="K8" s="221"/>
      <c r="L8" s="221"/>
      <c r="M8" s="222"/>
      <c r="N8" s="230"/>
      <c r="O8" s="161"/>
      <c r="P8" s="161"/>
      <c r="Q8" s="161"/>
      <c r="R8" s="231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232"/>
      <c r="O9" s="233"/>
      <c r="P9" s="233"/>
      <c r="Q9" s="233"/>
      <c r="R9" s="234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32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8</v>
      </c>
      <c r="L10" s="70">
        <v>1</v>
      </c>
      <c r="M10" s="69">
        <v>2</v>
      </c>
      <c r="N10" s="235" t="s">
        <v>28</v>
      </c>
      <c r="O10" s="236"/>
      <c r="P10" s="236"/>
      <c r="Q10" s="236"/>
      <c r="R10" s="237"/>
      <c r="S10" s="200">
        <f>CEILING(L23,100)</f>
        <v>4000</v>
      </c>
      <c r="T10" s="200"/>
      <c r="U10" s="225">
        <f>CEILING(S10*1.05,100)</f>
        <v>4200</v>
      </c>
      <c r="V10" s="226"/>
      <c r="W10" s="225">
        <f>CEILING(U10*1.05,100)</f>
        <v>4500</v>
      </c>
      <c r="X10" s="227"/>
    </row>
    <row r="11" spans="1:24" s="2" customFormat="1" ht="16.5" thickTop="1">
      <c r="A11" s="46"/>
      <c r="B11" s="46"/>
      <c r="C11" s="46"/>
      <c r="D11" s="46"/>
      <c r="E11" s="46"/>
      <c r="F11" s="46"/>
      <c r="G11" s="46"/>
      <c r="H11" s="46"/>
      <c r="I11" s="46"/>
      <c r="J11" s="72"/>
      <c r="K11" s="73"/>
      <c r="L11" s="73"/>
      <c r="M11" s="72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0:13" s="2" customFormat="1" ht="15.75">
      <c r="J12" s="74"/>
      <c r="K12" s="71"/>
      <c r="L12" s="71"/>
      <c r="M12" s="74"/>
    </row>
    <row r="13" spans="1:13" s="2" customFormat="1" ht="15.75">
      <c r="A13" s="114" t="s">
        <v>10</v>
      </c>
      <c r="B13" s="115"/>
      <c r="C13" s="115"/>
      <c r="D13" s="115"/>
      <c r="E13" s="115"/>
      <c r="F13" s="115"/>
      <c r="G13" s="115"/>
      <c r="J13" s="74"/>
      <c r="K13" s="71"/>
      <c r="L13" s="71"/>
      <c r="M13" s="74"/>
    </row>
    <row r="14" spans="10:13" s="2" customFormat="1" ht="15.75">
      <c r="J14" s="74"/>
      <c r="K14" s="71"/>
      <c r="L14" s="71"/>
      <c r="M14" s="74"/>
    </row>
    <row r="15" s="2" customFormat="1" ht="12.75"/>
    <row r="16" s="2" customFormat="1" ht="12.75"/>
    <row r="17" spans="1:21" s="2" customFormat="1" ht="15">
      <c r="A17" s="36" t="s">
        <v>148</v>
      </c>
      <c r="R17" s="60"/>
      <c r="S17" s="60"/>
      <c r="T17" s="60"/>
      <c r="U17" s="60"/>
    </row>
    <row r="18" spans="1:21" s="2" customFormat="1" ht="15">
      <c r="A18" s="2" t="s">
        <v>149</v>
      </c>
      <c r="L18" s="238">
        <v>1000</v>
      </c>
      <c r="M18" s="238"/>
      <c r="S18" s="60"/>
      <c r="T18" s="60"/>
      <c r="U18" s="60"/>
    </row>
    <row r="19" spans="1:21" s="2" customFormat="1" ht="15">
      <c r="A19" s="2" t="s">
        <v>150</v>
      </c>
      <c r="L19" s="238">
        <v>1000</v>
      </c>
      <c r="M19" s="238"/>
      <c r="S19" s="60"/>
      <c r="T19" s="60"/>
      <c r="U19" s="60"/>
    </row>
    <row r="20" spans="1:21" s="2" customFormat="1" ht="15">
      <c r="A20" s="37" t="s">
        <v>151</v>
      </c>
      <c r="L20" s="238">
        <v>1000</v>
      </c>
      <c r="M20" s="238"/>
      <c r="S20" s="60"/>
      <c r="T20" s="60"/>
      <c r="U20" s="60"/>
    </row>
    <row r="21" spans="1:21" s="2" customFormat="1" ht="15">
      <c r="A21" s="37" t="s">
        <v>152</v>
      </c>
      <c r="L21" s="238">
        <v>1000</v>
      </c>
      <c r="M21" s="238"/>
      <c r="S21" s="60"/>
      <c r="T21" s="60"/>
      <c r="U21" s="60"/>
    </row>
    <row r="22" spans="12:21" s="2" customFormat="1" ht="15">
      <c r="L22" s="156"/>
      <c r="M22" s="156"/>
      <c r="S22" s="60"/>
      <c r="T22" s="60"/>
      <c r="U22" s="60"/>
    </row>
    <row r="23" spans="8:21" s="2" customFormat="1" ht="15">
      <c r="H23" s="130" t="s">
        <v>110</v>
      </c>
      <c r="I23" s="130"/>
      <c r="J23" s="130"/>
      <c r="K23" s="130"/>
      <c r="L23" s="156">
        <f>SUM(L18:U22)</f>
        <v>4000</v>
      </c>
      <c r="M23" s="156"/>
      <c r="S23" s="60"/>
      <c r="T23" s="60"/>
      <c r="U23" s="60"/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7">
    <mergeCell ref="N10:R10"/>
    <mergeCell ref="L22:M22"/>
    <mergeCell ref="L23:M23"/>
    <mergeCell ref="L18:M18"/>
    <mergeCell ref="L19:M19"/>
    <mergeCell ref="L20:M20"/>
    <mergeCell ref="L21:M21"/>
    <mergeCell ref="U10:V10"/>
    <mergeCell ref="W10:X10"/>
    <mergeCell ref="A3:T3"/>
    <mergeCell ref="E5:Q5"/>
    <mergeCell ref="S6:T6"/>
    <mergeCell ref="S7:X8"/>
    <mergeCell ref="U6:V6"/>
    <mergeCell ref="W6:X6"/>
    <mergeCell ref="A5:C5"/>
    <mergeCell ref="N7:R9"/>
    <mergeCell ref="S9:T9"/>
    <mergeCell ref="U9:V9"/>
    <mergeCell ref="W9:X9"/>
    <mergeCell ref="H23:K23"/>
    <mergeCell ref="A13:G13"/>
    <mergeCell ref="A7:D8"/>
    <mergeCell ref="E7:H8"/>
    <mergeCell ref="J7:M8"/>
    <mergeCell ref="I7:I8"/>
    <mergeCell ref="S10:T1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1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22" width="4.7109375" style="0" customWidth="1"/>
    <col min="23" max="23" width="4.28125" style="0" customWidth="1"/>
    <col min="24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228"/>
      <c r="T6" s="228"/>
      <c r="U6" s="228"/>
      <c r="V6" s="228"/>
      <c r="W6" s="228" t="s">
        <v>210</v>
      </c>
      <c r="X6" s="228"/>
    </row>
    <row r="7" spans="1:24" ht="16.5" customHeight="1" thickTop="1">
      <c r="A7" s="205" t="s">
        <v>4</v>
      </c>
      <c r="B7" s="206"/>
      <c r="C7" s="206"/>
      <c r="D7" s="207"/>
      <c r="E7" s="211" t="s">
        <v>6</v>
      </c>
      <c r="F7" s="212"/>
      <c r="G7" s="212"/>
      <c r="H7" s="213"/>
      <c r="I7" s="223" t="s">
        <v>5</v>
      </c>
      <c r="J7" s="217" t="s">
        <v>7</v>
      </c>
      <c r="K7" s="218"/>
      <c r="L7" s="218"/>
      <c r="M7" s="219"/>
      <c r="N7" s="132" t="s">
        <v>8</v>
      </c>
      <c r="O7" s="133"/>
      <c r="P7" s="133"/>
      <c r="Q7" s="133"/>
      <c r="R7" s="229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208"/>
      <c r="B8" s="209"/>
      <c r="C8" s="209"/>
      <c r="D8" s="210"/>
      <c r="E8" s="214"/>
      <c r="F8" s="215"/>
      <c r="G8" s="215"/>
      <c r="H8" s="216"/>
      <c r="I8" s="224"/>
      <c r="J8" s="220"/>
      <c r="K8" s="221"/>
      <c r="L8" s="221"/>
      <c r="M8" s="222"/>
      <c r="N8" s="230"/>
      <c r="O8" s="161"/>
      <c r="P8" s="161"/>
      <c r="Q8" s="161"/>
      <c r="R8" s="231"/>
      <c r="S8" s="135"/>
      <c r="T8" s="136"/>
      <c r="U8" s="136"/>
      <c r="V8" s="136"/>
      <c r="W8" s="136"/>
      <c r="X8" s="137"/>
    </row>
    <row r="9" spans="1:24" ht="18.75" customHeight="1" thickBot="1">
      <c r="A9" s="64" t="s">
        <v>0</v>
      </c>
      <c r="B9" s="65" t="s">
        <v>1</v>
      </c>
      <c r="C9" s="65" t="s">
        <v>2</v>
      </c>
      <c r="D9" s="65" t="s">
        <v>3</v>
      </c>
      <c r="E9" s="66" t="s">
        <v>0</v>
      </c>
      <c r="F9" s="66" t="s">
        <v>1</v>
      </c>
      <c r="G9" s="66" t="s">
        <v>2</v>
      </c>
      <c r="H9" s="66" t="s">
        <v>3</v>
      </c>
      <c r="I9" s="67" t="s">
        <v>0</v>
      </c>
      <c r="J9" s="65" t="s">
        <v>0</v>
      </c>
      <c r="K9" s="65" t="s">
        <v>1</v>
      </c>
      <c r="L9" s="65" t="s">
        <v>2</v>
      </c>
      <c r="M9" s="65" t="s">
        <v>3</v>
      </c>
      <c r="N9" s="232"/>
      <c r="O9" s="233"/>
      <c r="P9" s="233"/>
      <c r="Q9" s="233"/>
      <c r="R9" s="234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32.25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70">
        <v>2</v>
      </c>
      <c r="J10" s="69">
        <v>3</v>
      </c>
      <c r="K10" s="70">
        <v>8</v>
      </c>
      <c r="L10" s="70">
        <v>4</v>
      </c>
      <c r="M10" s="69">
        <v>1</v>
      </c>
      <c r="N10" s="235" t="s">
        <v>29</v>
      </c>
      <c r="O10" s="236"/>
      <c r="P10" s="236"/>
      <c r="Q10" s="236"/>
      <c r="R10" s="237"/>
      <c r="S10" s="200">
        <f>CEILING(I21,100)</f>
        <v>1000</v>
      </c>
      <c r="T10" s="200"/>
      <c r="U10" s="225">
        <f>CEILING(S10*1.05,100)</f>
        <v>1100</v>
      </c>
      <c r="V10" s="226"/>
      <c r="W10" s="225">
        <f>CEILING(U10*1.05,100)</f>
        <v>1200</v>
      </c>
      <c r="X10" s="227"/>
    </row>
    <row r="11" spans="1:24" s="2" customFormat="1" ht="16.5" customHeight="1" thickTop="1">
      <c r="A11" s="46"/>
      <c r="B11" s="46"/>
      <c r="C11" s="46"/>
      <c r="D11" s="46"/>
      <c r="E11" s="46"/>
      <c r="F11" s="46"/>
      <c r="G11" s="46"/>
      <c r="H11" s="46"/>
      <c r="I11" s="46"/>
      <c r="J11" s="72"/>
      <c r="K11" s="73"/>
      <c r="L11" s="73"/>
      <c r="M11" s="72"/>
      <c r="N11" s="75"/>
      <c r="O11" s="75"/>
      <c r="P11" s="75"/>
      <c r="Q11" s="75"/>
      <c r="R11" s="75"/>
      <c r="S11" s="75"/>
      <c r="T11" s="75"/>
      <c r="U11" s="46"/>
      <c r="V11" s="46"/>
      <c r="W11" s="46"/>
      <c r="X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="2" customFormat="1" ht="12.75"/>
    <row r="17" s="2" customFormat="1" ht="12.75">
      <c r="A17" s="2" t="s">
        <v>153</v>
      </c>
    </row>
    <row r="18" s="2" customFormat="1" ht="12.75">
      <c r="A18" s="2" t="s">
        <v>154</v>
      </c>
    </row>
    <row r="19" s="2" customFormat="1" ht="12.75">
      <c r="A19" s="2" t="s">
        <v>155</v>
      </c>
    </row>
    <row r="20" s="2" customFormat="1" ht="12.75"/>
    <row r="21" spans="5:12" s="2" customFormat="1" ht="15">
      <c r="E21" s="130" t="s">
        <v>110</v>
      </c>
      <c r="F21" s="130"/>
      <c r="G21" s="130"/>
      <c r="H21" s="130"/>
      <c r="I21" s="239">
        <v>1000</v>
      </c>
      <c r="J21" s="239"/>
      <c r="K21" s="60"/>
      <c r="L21" s="60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2">
    <mergeCell ref="U9:V9"/>
    <mergeCell ref="W9:X9"/>
    <mergeCell ref="N10:R10"/>
    <mergeCell ref="S10:T10"/>
    <mergeCell ref="U10:V10"/>
    <mergeCell ref="W10:X10"/>
    <mergeCell ref="N7:R9"/>
    <mergeCell ref="S7:X8"/>
    <mergeCell ref="S9:T9"/>
    <mergeCell ref="E21:H21"/>
    <mergeCell ref="A13:G13"/>
    <mergeCell ref="I21:J21"/>
    <mergeCell ref="A7:D8"/>
    <mergeCell ref="E7:H8"/>
    <mergeCell ref="J7:M8"/>
    <mergeCell ref="I7:I8"/>
    <mergeCell ref="U6:V6"/>
    <mergeCell ref="W6:X6"/>
    <mergeCell ref="A5:C5"/>
    <mergeCell ref="A3:T3"/>
    <mergeCell ref="E5:Q5"/>
    <mergeCell ref="S6:T6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4:O9"/>
  <sheetViews>
    <sheetView zoomScalePageLayoutView="0" workbookViewId="0" topLeftCell="A1">
      <selection activeCell="C20" sqref="C20:E20"/>
    </sheetView>
  </sheetViews>
  <sheetFormatPr defaultColWidth="9.140625" defaultRowHeight="12.75"/>
  <cols>
    <col min="1" max="15" width="4.7109375" style="0" customWidth="1"/>
  </cols>
  <sheetData>
    <row r="4" spans="1:15" ht="12.75" customHeight="1">
      <c r="A4" s="127" t="s">
        <v>184</v>
      </c>
      <c r="B4" s="127"/>
      <c r="C4" s="127"/>
      <c r="D4" s="1" t="s">
        <v>15</v>
      </c>
      <c r="E4" s="113" t="s">
        <v>208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6" spans="1:8" ht="12.75" customHeight="1">
      <c r="A6" s="124" t="s">
        <v>4</v>
      </c>
      <c r="B6" s="124"/>
      <c r="C6" s="124"/>
      <c r="D6" s="124"/>
      <c r="E6" s="126" t="s">
        <v>6</v>
      </c>
      <c r="F6" s="126"/>
      <c r="G6" s="126"/>
      <c r="H6" s="126"/>
    </row>
    <row r="7" spans="1:8" ht="19.5" customHeight="1">
      <c r="A7" s="124"/>
      <c r="B7" s="124"/>
      <c r="C7" s="124"/>
      <c r="D7" s="124"/>
      <c r="E7" s="126"/>
      <c r="F7" s="126"/>
      <c r="G7" s="126"/>
      <c r="H7" s="126"/>
    </row>
    <row r="8" spans="1:8" ht="18.75" customHeight="1">
      <c r="A8" s="3" t="s">
        <v>0</v>
      </c>
      <c r="B8" s="3" t="s">
        <v>1</v>
      </c>
      <c r="C8" s="3" t="s">
        <v>2</v>
      </c>
      <c r="D8" s="3" t="s">
        <v>3</v>
      </c>
      <c r="E8" s="4" t="s">
        <v>0</v>
      </c>
      <c r="F8" s="4" t="s">
        <v>1</v>
      </c>
      <c r="G8" s="4" t="s">
        <v>2</v>
      </c>
      <c r="H8" s="4" t="s">
        <v>3</v>
      </c>
    </row>
    <row r="9" spans="1:8" ht="18" customHeight="1">
      <c r="A9" s="6">
        <v>38</v>
      </c>
      <c r="B9" s="6">
        <v>23</v>
      </c>
      <c r="C9" s="6">
        <v>6</v>
      </c>
      <c r="D9" s="6">
        <v>31</v>
      </c>
      <c r="E9" s="6">
        <v>9</v>
      </c>
      <c r="F9" s="7">
        <v>4</v>
      </c>
      <c r="G9" s="7">
        <v>1</v>
      </c>
      <c r="H9" s="6">
        <v>0</v>
      </c>
    </row>
  </sheetData>
  <sheetProtection/>
  <mergeCells count="4">
    <mergeCell ref="A4:C4"/>
    <mergeCell ref="A6:D7"/>
    <mergeCell ref="E6:H7"/>
    <mergeCell ref="E4:O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8" width="4.7109375" style="0" customWidth="1"/>
    <col min="19" max="19" width="6.28125" style="0" customWidth="1"/>
    <col min="20" max="20" width="5.57421875" style="0" customWidth="1"/>
    <col min="21" max="21" width="6.28125" style="0" customWidth="1"/>
    <col min="22" max="22" width="4.7109375" style="0" customWidth="1"/>
    <col min="23" max="23" width="6.28125" style="0" customWidth="1"/>
    <col min="24" max="24" width="5.8515625" style="0" customWidth="1"/>
    <col min="25" max="27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1</v>
      </c>
      <c r="M10" s="44">
        <v>2</v>
      </c>
      <c r="N10" s="116" t="s">
        <v>272</v>
      </c>
      <c r="O10" s="116"/>
      <c r="P10" s="116"/>
      <c r="Q10" s="116"/>
      <c r="R10" s="116"/>
      <c r="S10" s="120">
        <f>CEILING(G20,500)</f>
        <v>3768000</v>
      </c>
      <c r="T10" s="120"/>
      <c r="U10" s="120">
        <f>CEILING(S10*1.08,500)</f>
        <v>4069500</v>
      </c>
      <c r="V10" s="120"/>
      <c r="W10" s="120">
        <f>CEILING(U10*1.08,500)</f>
        <v>4395500</v>
      </c>
      <c r="X10" s="131"/>
    </row>
    <row r="11" s="2" customFormat="1" ht="13.5" thickTop="1">
      <c r="U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6" s="2" customFormat="1" ht="12.75">
      <c r="B16" s="140" t="s">
        <v>283</v>
      </c>
      <c r="C16" s="140"/>
      <c r="D16" s="140"/>
      <c r="E16" s="140"/>
      <c r="F16" s="140"/>
    </row>
    <row r="17" spans="2:13" s="2" customFormat="1" ht="15">
      <c r="B17" s="52"/>
      <c r="C17" s="52"/>
      <c r="D17" s="52"/>
      <c r="G17" s="48"/>
      <c r="H17" s="48"/>
      <c r="I17" s="48"/>
      <c r="J17" s="48"/>
      <c r="K17" s="60"/>
      <c r="L17" s="60"/>
      <c r="M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314000</v>
      </c>
      <c r="D20" s="144"/>
      <c r="E20" s="144"/>
      <c r="G20" s="144">
        <f>SUM(C20*12)</f>
        <v>3768000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</sheetData>
  <sheetProtection/>
  <mergeCells count="25">
    <mergeCell ref="S9:T9"/>
    <mergeCell ref="U9:V9"/>
    <mergeCell ref="W9:X9"/>
    <mergeCell ref="A3:T3"/>
    <mergeCell ref="A5:C5"/>
    <mergeCell ref="E5:Q5"/>
    <mergeCell ref="S6:T6"/>
    <mergeCell ref="U6:V6"/>
    <mergeCell ref="W6:X6"/>
    <mergeCell ref="U10:V10"/>
    <mergeCell ref="W10:X10"/>
    <mergeCell ref="A13:G13"/>
    <mergeCell ref="B16:F16"/>
    <mergeCell ref="A7:D8"/>
    <mergeCell ref="E7:H8"/>
    <mergeCell ref="I7:I8"/>
    <mergeCell ref="J7:M8"/>
    <mergeCell ref="N7:R9"/>
    <mergeCell ref="S7:X8"/>
    <mergeCell ref="C18:E18"/>
    <mergeCell ref="G18:I18"/>
    <mergeCell ref="C20:E20"/>
    <mergeCell ref="G20:I20"/>
    <mergeCell ref="N10:R10"/>
    <mergeCell ref="S10:T10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1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8" width="4.7109375" style="0" customWidth="1"/>
    <col min="19" max="23" width="6.28125" style="0" customWidth="1"/>
    <col min="24" max="24" width="4.8515625" style="0" customWidth="1"/>
    <col min="25" max="27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2</v>
      </c>
      <c r="M10" s="44">
        <v>1</v>
      </c>
      <c r="N10" s="116" t="s">
        <v>12</v>
      </c>
      <c r="O10" s="116"/>
      <c r="P10" s="116"/>
      <c r="Q10" s="116"/>
      <c r="R10" s="116"/>
      <c r="S10" s="120">
        <f>CEILING(G20,500)</f>
        <v>2784000</v>
      </c>
      <c r="T10" s="120"/>
      <c r="U10" s="120">
        <f>CEILING(S10*1.08,500)</f>
        <v>3007000</v>
      </c>
      <c r="V10" s="120"/>
      <c r="W10" s="120">
        <f>CEILING(U10*1.08,500)</f>
        <v>3248000</v>
      </c>
      <c r="X10" s="131"/>
    </row>
    <row r="11" s="2" customFormat="1" ht="13.5" thickTop="1">
      <c r="U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7" s="2" customFormat="1" ht="12.75">
      <c r="B16" s="140" t="s">
        <v>186</v>
      </c>
      <c r="C16" s="140"/>
      <c r="D16" s="140"/>
      <c r="E16" s="140"/>
      <c r="F16" s="140"/>
      <c r="G16" s="140"/>
    </row>
    <row r="17" spans="1:13" s="2" customFormat="1" ht="15">
      <c r="A17" s="52"/>
      <c r="B17" s="52"/>
      <c r="C17" s="52"/>
      <c r="D17" s="52"/>
      <c r="G17" s="48"/>
      <c r="H17" s="48"/>
      <c r="I17" s="48"/>
      <c r="J17" s="48"/>
      <c r="K17" s="60"/>
      <c r="L17" s="60"/>
      <c r="M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232000</v>
      </c>
      <c r="D20" s="144"/>
      <c r="E20" s="144"/>
      <c r="G20" s="144">
        <f>SUM(C20*12)</f>
        <v>2784000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5">
    <mergeCell ref="C18:E18"/>
    <mergeCell ref="G18:I18"/>
    <mergeCell ref="C20:E20"/>
    <mergeCell ref="G20:I20"/>
    <mergeCell ref="A13:G13"/>
    <mergeCell ref="B16:G16"/>
    <mergeCell ref="U6:V6"/>
    <mergeCell ref="W6:X6"/>
    <mergeCell ref="A7:D8"/>
    <mergeCell ref="E7:H8"/>
    <mergeCell ref="J7:M8"/>
    <mergeCell ref="I7:I8"/>
    <mergeCell ref="N7:R9"/>
    <mergeCell ref="S7:X8"/>
    <mergeCell ref="U9:V9"/>
    <mergeCell ref="A5:C5"/>
    <mergeCell ref="A3:T3"/>
    <mergeCell ref="E5:Q5"/>
    <mergeCell ref="S6:T6"/>
    <mergeCell ref="W9:X9"/>
    <mergeCell ref="N10:R10"/>
    <mergeCell ref="S10:T10"/>
    <mergeCell ref="U10:V10"/>
    <mergeCell ref="W10:X10"/>
    <mergeCell ref="S9:T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0"/>
  <sheetViews>
    <sheetView zoomScalePageLayoutView="0" workbookViewId="0" topLeftCell="A7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8" width="4.7109375" style="0" customWidth="1"/>
    <col min="19" max="24" width="6.28125" style="0" customWidth="1"/>
    <col min="25" max="27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3</v>
      </c>
      <c r="M10" s="44">
        <v>1</v>
      </c>
      <c r="N10" s="116" t="s">
        <v>13</v>
      </c>
      <c r="O10" s="116"/>
      <c r="P10" s="116"/>
      <c r="Q10" s="116"/>
      <c r="R10" s="116"/>
      <c r="S10" s="120">
        <f>CEILING(G20,500)</f>
        <v>3180000</v>
      </c>
      <c r="T10" s="120"/>
      <c r="U10" s="120">
        <f>CEILING(S10*1.08,500)</f>
        <v>3434500</v>
      </c>
      <c r="V10" s="120"/>
      <c r="W10" s="120">
        <f>CEILING(U10*1.08,500)</f>
        <v>3709500</v>
      </c>
      <c r="X10" s="131"/>
    </row>
    <row r="11" s="2" customFormat="1" ht="13.5" thickTop="1">
      <c r="U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7" s="2" customFormat="1" ht="12.75">
      <c r="B16" s="140" t="s">
        <v>187</v>
      </c>
      <c r="C16" s="140"/>
      <c r="D16" s="140"/>
      <c r="E16" s="140"/>
      <c r="F16" s="140"/>
      <c r="G16" s="140"/>
    </row>
    <row r="17" spans="1:13" s="2" customFormat="1" ht="15">
      <c r="A17" s="52"/>
      <c r="B17" s="52"/>
      <c r="C17" s="52"/>
      <c r="D17" s="52"/>
      <c r="G17" s="48"/>
      <c r="H17" s="48"/>
      <c r="I17" s="48"/>
      <c r="J17" s="48"/>
      <c r="K17" s="60"/>
      <c r="L17" s="60"/>
      <c r="M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265000</v>
      </c>
      <c r="D20" s="144"/>
      <c r="E20" s="144"/>
      <c r="G20" s="144">
        <f>SUM(C20*12)</f>
        <v>3180000</v>
      </c>
      <c r="H20" s="144"/>
      <c r="I20" s="144"/>
    </row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25">
    <mergeCell ref="C18:E18"/>
    <mergeCell ref="G18:I18"/>
    <mergeCell ref="C20:E20"/>
    <mergeCell ref="G20:I20"/>
    <mergeCell ref="A13:G13"/>
    <mergeCell ref="B16:G16"/>
    <mergeCell ref="U6:V6"/>
    <mergeCell ref="W6:X6"/>
    <mergeCell ref="A7:D8"/>
    <mergeCell ref="E7:H8"/>
    <mergeCell ref="J7:M8"/>
    <mergeCell ref="I7:I8"/>
    <mergeCell ref="N7:R9"/>
    <mergeCell ref="S7:X8"/>
    <mergeCell ref="U9:V9"/>
    <mergeCell ref="A5:C5"/>
    <mergeCell ref="A3:T3"/>
    <mergeCell ref="E5:Q5"/>
    <mergeCell ref="S6:T6"/>
    <mergeCell ref="W9:X9"/>
    <mergeCell ref="N10:R10"/>
    <mergeCell ref="S10:T10"/>
    <mergeCell ref="U10:V10"/>
    <mergeCell ref="W10:X10"/>
    <mergeCell ref="S9:T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7"/>
  <sheetViews>
    <sheetView zoomScalePageLayoutView="0" workbookViewId="0" topLeftCell="A4">
      <selection activeCell="S10" sqref="S10:T10"/>
    </sheetView>
  </sheetViews>
  <sheetFormatPr defaultColWidth="9.140625" defaultRowHeight="12.75"/>
  <cols>
    <col min="1" max="8" width="4.7109375" style="0" customWidth="1"/>
    <col min="9" max="9" width="6.421875" style="0" customWidth="1"/>
    <col min="10" max="18" width="4.7109375" style="0" customWidth="1"/>
    <col min="19" max="24" width="6.28125" style="0" customWidth="1"/>
    <col min="25" max="27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4</v>
      </c>
      <c r="M10" s="44">
        <v>1</v>
      </c>
      <c r="N10" s="116" t="s">
        <v>14</v>
      </c>
      <c r="O10" s="116"/>
      <c r="P10" s="116"/>
      <c r="Q10" s="116"/>
      <c r="R10" s="116"/>
      <c r="S10" s="120">
        <f>CEILING(G27,500)</f>
        <v>221000</v>
      </c>
      <c r="T10" s="120"/>
      <c r="U10" s="120">
        <f>CEILING(S10*1.08,500)</f>
        <v>239000</v>
      </c>
      <c r="V10" s="120"/>
      <c r="W10" s="120">
        <f>CEILING(U10*1.08,500)</f>
        <v>258500</v>
      </c>
      <c r="X10" s="131"/>
    </row>
    <row r="11" s="2" customFormat="1" ht="13.5" thickTop="1">
      <c r="U11" s="46"/>
    </row>
    <row r="12" s="2" customFormat="1" ht="12.75"/>
    <row r="13" spans="1:7" s="2" customFormat="1" ht="12.75">
      <c r="A13" s="114" t="s">
        <v>10</v>
      </c>
      <c r="B13" s="115"/>
      <c r="C13" s="115"/>
      <c r="D13" s="115"/>
      <c r="E13" s="115"/>
      <c r="F13" s="115"/>
      <c r="G13" s="115"/>
    </row>
    <row r="14" s="2" customFormat="1" ht="12.75"/>
    <row r="15" s="2" customFormat="1" ht="12.75"/>
    <row r="16" spans="2:7" s="2" customFormat="1" ht="12.75">
      <c r="B16" s="140" t="s">
        <v>188</v>
      </c>
      <c r="C16" s="140"/>
      <c r="D16" s="140"/>
      <c r="E16" s="140"/>
      <c r="F16" s="140"/>
      <c r="G16" s="140"/>
    </row>
    <row r="17" spans="1:13" s="2" customFormat="1" ht="15">
      <c r="A17" s="52"/>
      <c r="B17" s="52"/>
      <c r="C17" s="52"/>
      <c r="D17" s="52"/>
      <c r="G17" s="48"/>
      <c r="H17" s="48"/>
      <c r="I17" s="48"/>
      <c r="J17" s="48"/>
      <c r="K17" s="60"/>
      <c r="L17" s="60"/>
      <c r="M17" s="60"/>
    </row>
    <row r="18" spans="3:9" s="2" customFormat="1" ht="12.75">
      <c r="C18" s="141" t="s">
        <v>125</v>
      </c>
      <c r="D18" s="141"/>
      <c r="E18" s="141"/>
      <c r="G18" s="141" t="s">
        <v>126</v>
      </c>
      <c r="H18" s="141"/>
      <c r="I18" s="141"/>
    </row>
    <row r="19" s="2" customFormat="1" ht="12.75"/>
    <row r="20" spans="3:9" s="2" customFormat="1" ht="12.75">
      <c r="C20" s="144">
        <v>18000</v>
      </c>
      <c r="D20" s="144"/>
      <c r="E20" s="144"/>
      <c r="G20" s="144">
        <f>SUM(C20*12)</f>
        <v>216000</v>
      </c>
      <c r="H20" s="144"/>
      <c r="I20" s="144"/>
    </row>
    <row r="21" s="2" customFormat="1" ht="12.75"/>
    <row r="22" spans="3:6" s="2" customFormat="1" ht="12.75">
      <c r="C22" s="145" t="s">
        <v>225</v>
      </c>
      <c r="D22" s="145"/>
      <c r="E22" s="145"/>
      <c r="F22" s="145"/>
    </row>
    <row r="23" s="2" customFormat="1" ht="12.75"/>
    <row r="24" spans="3:9" s="2" customFormat="1" ht="12.75">
      <c r="C24" s="144"/>
      <c r="D24" s="144"/>
      <c r="E24" s="144"/>
      <c r="G24" s="146">
        <v>5000</v>
      </c>
      <c r="H24" s="146"/>
      <c r="I24" s="146"/>
    </row>
    <row r="25" s="2" customFormat="1" ht="12.75"/>
    <row r="26" s="2" customFormat="1" ht="12.75"/>
    <row r="27" spans="3:9" s="2" customFormat="1" ht="12.75">
      <c r="C27" s="145" t="s">
        <v>60</v>
      </c>
      <c r="D27" s="145"/>
      <c r="E27" s="145"/>
      <c r="F27" s="145"/>
      <c r="G27" s="144">
        <f>+G20+G24</f>
        <v>221000</v>
      </c>
      <c r="H27" s="144"/>
      <c r="I27" s="144"/>
    </row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</sheetData>
  <sheetProtection/>
  <mergeCells count="30">
    <mergeCell ref="U10:V10"/>
    <mergeCell ref="A3:T3"/>
    <mergeCell ref="E5:Q5"/>
    <mergeCell ref="S6:T6"/>
    <mergeCell ref="U6:V6"/>
    <mergeCell ref="A7:D8"/>
    <mergeCell ref="J7:M8"/>
    <mergeCell ref="I7:I8"/>
    <mergeCell ref="W6:X6"/>
    <mergeCell ref="N7:R9"/>
    <mergeCell ref="S7:X8"/>
    <mergeCell ref="S9:T9"/>
    <mergeCell ref="U9:V9"/>
    <mergeCell ref="W9:X9"/>
    <mergeCell ref="W10:X10"/>
    <mergeCell ref="C18:E18"/>
    <mergeCell ref="G18:I18"/>
    <mergeCell ref="C20:E20"/>
    <mergeCell ref="G20:I20"/>
    <mergeCell ref="C24:E24"/>
    <mergeCell ref="G24:I24"/>
    <mergeCell ref="N10:R10"/>
    <mergeCell ref="S10:T10"/>
    <mergeCell ref="C22:F22"/>
    <mergeCell ref="C27:F27"/>
    <mergeCell ref="G27:I27"/>
    <mergeCell ref="A5:C5"/>
    <mergeCell ref="A13:G13"/>
    <mergeCell ref="B16:G16"/>
    <mergeCell ref="E7:H8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32"/>
  <sheetViews>
    <sheetView zoomScalePageLayoutView="0" workbookViewId="0" topLeftCell="A13">
      <selection activeCell="J19" sqref="J19:K19"/>
    </sheetView>
  </sheetViews>
  <sheetFormatPr defaultColWidth="9.140625" defaultRowHeight="12.75"/>
  <cols>
    <col min="1" max="3" width="4.7109375" style="0" customWidth="1"/>
    <col min="4" max="4" width="5.8515625" style="0" customWidth="1"/>
    <col min="5" max="8" width="4.7109375" style="0" customWidth="1"/>
    <col min="9" max="9" width="5.57421875" style="0" customWidth="1"/>
    <col min="10" max="10" width="6.00390625" style="0" customWidth="1"/>
    <col min="11" max="15" width="4.7109375" style="0" customWidth="1"/>
    <col min="16" max="17" width="5.421875" style="0" customWidth="1"/>
    <col min="18" max="19" width="4.7109375" style="0" customWidth="1"/>
    <col min="20" max="20" width="6.57421875" style="0" customWidth="1"/>
    <col min="21" max="21" width="5.421875" style="0" customWidth="1"/>
    <col min="22" max="23" width="4.7109375" style="0" customWidth="1"/>
    <col min="24" max="24" width="6.57421875" style="0" customWidth="1"/>
    <col min="25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5</v>
      </c>
      <c r="M10" s="44">
        <v>1</v>
      </c>
      <c r="N10" s="116" t="s">
        <v>16</v>
      </c>
      <c r="O10" s="116"/>
      <c r="P10" s="116"/>
      <c r="Q10" s="116"/>
      <c r="R10" s="116"/>
      <c r="S10" s="120">
        <f>CEILING(P32,500)</f>
        <v>32000</v>
      </c>
      <c r="T10" s="120"/>
      <c r="U10" s="120">
        <f>CEILING(S10*1.08,500)</f>
        <v>35000</v>
      </c>
      <c r="V10" s="120"/>
      <c r="W10" s="120">
        <f>CEILING(U10*1.08,500)</f>
        <v>38000</v>
      </c>
      <c r="X10" s="131"/>
    </row>
    <row r="11" spans="1:24" s="2" customFormat="1" ht="13.5" thickTop="1">
      <c r="A11" s="154" t="s">
        <v>10</v>
      </c>
      <c r="B11" s="155"/>
      <c r="C11" s="155"/>
      <c r="D11" s="155"/>
      <c r="E11" s="155"/>
      <c r="F11" s="155"/>
      <c r="G11" s="15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8" s="2" customFormat="1" ht="12.75">
      <c r="A13" s="149" t="s">
        <v>209</v>
      </c>
      <c r="B13" s="149"/>
      <c r="C13" s="149"/>
      <c r="D13" s="149"/>
      <c r="E13" s="149"/>
      <c r="F13" s="149"/>
      <c r="G13" s="149"/>
      <c r="H13" s="149"/>
    </row>
    <row r="14" s="2" customFormat="1" ht="12.75"/>
    <row r="15" spans="1:21" s="2" customFormat="1" ht="15">
      <c r="A15" s="77" t="s">
        <v>167</v>
      </c>
      <c r="C15" s="158">
        <v>0.096058</v>
      </c>
      <c r="D15" s="158"/>
      <c r="M15" s="130"/>
      <c r="N15" s="130"/>
      <c r="O15" s="130"/>
      <c r="P15" s="130"/>
      <c r="R15" s="156"/>
      <c r="S15" s="156"/>
      <c r="T15" s="156"/>
      <c r="U15" s="156"/>
    </row>
    <row r="16" spans="3:21" s="2" customFormat="1" ht="15">
      <c r="C16" s="42"/>
      <c r="D16" s="42"/>
      <c r="M16" s="38"/>
      <c r="N16" s="38"/>
      <c r="O16" s="38"/>
      <c r="P16" s="38"/>
      <c r="R16" s="43"/>
      <c r="S16" s="43"/>
      <c r="T16" s="43"/>
      <c r="U16" s="43"/>
    </row>
    <row r="17" spans="1:8" s="2" customFormat="1" ht="15.75">
      <c r="A17" s="157" t="s">
        <v>280</v>
      </c>
      <c r="B17" s="157"/>
      <c r="C17" s="157"/>
      <c r="D17" s="157"/>
      <c r="E17" s="157"/>
      <c r="F17" s="157"/>
      <c r="G17" s="157"/>
      <c r="H17" s="157"/>
    </row>
    <row r="18" spans="1:18" s="2" customFormat="1" ht="60" customHeight="1">
      <c r="A18" s="152" t="s">
        <v>274</v>
      </c>
      <c r="B18" s="152"/>
      <c r="C18" s="152"/>
      <c r="D18" s="152"/>
      <c r="E18" s="153" t="s">
        <v>172</v>
      </c>
      <c r="F18" s="153"/>
      <c r="G18" s="153" t="s">
        <v>164</v>
      </c>
      <c r="H18" s="153"/>
      <c r="J18" s="153" t="s">
        <v>282</v>
      </c>
      <c r="K18" s="153"/>
      <c r="M18" s="153" t="s">
        <v>166</v>
      </c>
      <c r="N18" s="153"/>
      <c r="P18" s="153" t="s">
        <v>126</v>
      </c>
      <c r="Q18" s="153"/>
      <c r="R18" s="153"/>
    </row>
    <row r="19" spans="1:18" s="2" customFormat="1" ht="12.75">
      <c r="A19" s="149" t="s">
        <v>275</v>
      </c>
      <c r="B19" s="149"/>
      <c r="C19" s="149"/>
      <c r="D19" s="149"/>
      <c r="E19" s="145">
        <v>5</v>
      </c>
      <c r="F19" s="145"/>
      <c r="G19" s="145">
        <v>300</v>
      </c>
      <c r="H19" s="145"/>
      <c r="J19" s="145">
        <v>10</v>
      </c>
      <c r="K19" s="145"/>
      <c r="M19" s="150">
        <f>SUM($C$15*G19)</f>
        <v>28.817400000000003</v>
      </c>
      <c r="N19" s="150"/>
      <c r="P19" s="150">
        <f>+J19*M19</f>
        <v>288.17400000000004</v>
      </c>
      <c r="Q19" s="150"/>
      <c r="R19" s="150"/>
    </row>
    <row r="20" spans="1:18" s="2" customFormat="1" ht="12.75">
      <c r="A20" s="149" t="s">
        <v>275</v>
      </c>
      <c r="B20" s="149"/>
      <c r="C20" s="149"/>
      <c r="D20" s="149"/>
      <c r="E20" s="145">
        <v>5</v>
      </c>
      <c r="F20" s="145"/>
      <c r="G20" s="145">
        <v>600</v>
      </c>
      <c r="H20" s="145"/>
      <c r="J20" s="145">
        <v>10</v>
      </c>
      <c r="K20" s="145"/>
      <c r="M20" s="150">
        <f>SUM($C$15*G20)</f>
        <v>57.634800000000006</v>
      </c>
      <c r="N20" s="150"/>
      <c r="P20" s="150">
        <f>+J20*M20</f>
        <v>576.3480000000001</v>
      </c>
      <c r="Q20" s="150"/>
      <c r="R20" s="150"/>
    </row>
    <row r="21" spans="1:18" s="2" customFormat="1" ht="12.75">
      <c r="A21" s="149" t="s">
        <v>275</v>
      </c>
      <c r="B21" s="149"/>
      <c r="C21" s="149"/>
      <c r="D21" s="149"/>
      <c r="E21" s="145">
        <v>5</v>
      </c>
      <c r="F21" s="145"/>
      <c r="G21" s="145">
        <v>900</v>
      </c>
      <c r="H21" s="145"/>
      <c r="J21" s="145">
        <v>10</v>
      </c>
      <c r="K21" s="145"/>
      <c r="M21" s="150">
        <f>SUM($C$15*G21)</f>
        <v>86.4522</v>
      </c>
      <c r="N21" s="150"/>
      <c r="P21" s="150">
        <f>+J21*M21</f>
        <v>864.522</v>
      </c>
      <c r="Q21" s="150"/>
      <c r="R21" s="150"/>
    </row>
    <row r="22" spans="1:18" s="2" customFormat="1" ht="12.75">
      <c r="A22" s="149" t="s">
        <v>275</v>
      </c>
      <c r="B22" s="149"/>
      <c r="C22" s="149"/>
      <c r="D22" s="149"/>
      <c r="E22" s="145">
        <v>5</v>
      </c>
      <c r="F22" s="145"/>
      <c r="G22" s="145">
        <v>1200</v>
      </c>
      <c r="H22" s="145"/>
      <c r="J22" s="145">
        <v>10</v>
      </c>
      <c r="K22" s="145"/>
      <c r="M22" s="150">
        <f>SUM($C$15*G22)</f>
        <v>115.26960000000001</v>
      </c>
      <c r="N22" s="150"/>
      <c r="P22" s="150">
        <f>+J22*M22</f>
        <v>1152.6960000000001</v>
      </c>
      <c r="Q22" s="150"/>
      <c r="R22" s="150"/>
    </row>
    <row r="23" spans="1:10" s="2" customFormat="1" ht="12.75">
      <c r="A23" s="145"/>
      <c r="B23" s="145"/>
      <c r="C23" s="145"/>
      <c r="J23" s="52"/>
    </row>
    <row r="24" s="2" customFormat="1" ht="12.75"/>
    <row r="25" spans="12:18" s="2" customFormat="1" ht="12.75">
      <c r="L25" s="130" t="s">
        <v>110</v>
      </c>
      <c r="M25" s="130"/>
      <c r="N25" s="130"/>
      <c r="O25" s="130"/>
      <c r="P25" s="147">
        <f>SUM(P19:R24)</f>
        <v>2881.7400000000007</v>
      </c>
      <c r="Q25" s="147"/>
      <c r="R25" s="147"/>
    </row>
    <row r="26" s="2" customFormat="1" ht="12.75"/>
    <row r="27" s="2" customFormat="1" ht="12.75"/>
    <row r="28" spans="1:18" s="2" customFormat="1" ht="36.75" customHeight="1">
      <c r="A28" s="151" t="s">
        <v>276</v>
      </c>
      <c r="B28" s="152"/>
      <c r="C28" s="152"/>
      <c r="D28" s="152"/>
      <c r="E28" s="153" t="s">
        <v>172</v>
      </c>
      <c r="F28" s="153"/>
      <c r="G28" s="153" t="s">
        <v>164</v>
      </c>
      <c r="H28" s="153"/>
      <c r="J28" s="153" t="s">
        <v>278</v>
      </c>
      <c r="K28" s="153"/>
      <c r="M28" s="153" t="s">
        <v>166</v>
      </c>
      <c r="N28" s="153"/>
      <c r="P28" s="153" t="s">
        <v>126</v>
      </c>
      <c r="Q28" s="153"/>
      <c r="R28" s="153"/>
    </row>
    <row r="29" spans="1:18" s="2" customFormat="1" ht="12.75">
      <c r="A29" s="148" t="s">
        <v>277</v>
      </c>
      <c r="B29" s="149"/>
      <c r="C29" s="149"/>
      <c r="D29" s="149"/>
      <c r="E29" s="145">
        <v>100</v>
      </c>
      <c r="F29" s="145"/>
      <c r="G29" s="145">
        <v>3000</v>
      </c>
      <c r="H29" s="145"/>
      <c r="J29" s="145">
        <v>100</v>
      </c>
      <c r="K29" s="145"/>
      <c r="M29" s="150">
        <f>SUM($C$15*G29)</f>
        <v>288.17400000000004</v>
      </c>
      <c r="N29" s="150"/>
      <c r="P29" s="147">
        <f>+J29*M29</f>
        <v>28817.400000000005</v>
      </c>
      <c r="Q29" s="147"/>
      <c r="R29" s="147"/>
    </row>
    <row r="30" s="2" customFormat="1" ht="12.75"/>
    <row r="31" s="2" customFormat="1" ht="12.75"/>
    <row r="32" spans="12:18" s="2" customFormat="1" ht="12.75">
      <c r="L32" s="130" t="s">
        <v>279</v>
      </c>
      <c r="M32" s="130"/>
      <c r="N32" s="130"/>
      <c r="O32" s="130"/>
      <c r="P32" s="147">
        <f>+P25+P29</f>
        <v>31699.140000000007</v>
      </c>
      <c r="Q32" s="147"/>
      <c r="R32" s="147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</sheetData>
  <sheetProtection/>
  <mergeCells count="72">
    <mergeCell ref="U10:V10"/>
    <mergeCell ref="P22:R22"/>
    <mergeCell ref="P25:R25"/>
    <mergeCell ref="J19:K19"/>
    <mergeCell ref="J20:K20"/>
    <mergeCell ref="J21:K21"/>
    <mergeCell ref="J22:K22"/>
    <mergeCell ref="M21:N21"/>
    <mergeCell ref="M22:N22"/>
    <mergeCell ref="L25:O25"/>
    <mergeCell ref="C15:D15"/>
    <mergeCell ref="G18:H18"/>
    <mergeCell ref="U6:V6"/>
    <mergeCell ref="S10:T10"/>
    <mergeCell ref="S7:X8"/>
    <mergeCell ref="S9:T9"/>
    <mergeCell ref="U9:V9"/>
    <mergeCell ref="W9:X9"/>
    <mergeCell ref="W10:X10"/>
    <mergeCell ref="W6:X6"/>
    <mergeCell ref="A17:H17"/>
    <mergeCell ref="A23:C23"/>
    <mergeCell ref="G19:H19"/>
    <mergeCell ref="G22:H22"/>
    <mergeCell ref="G21:H21"/>
    <mergeCell ref="G20:H20"/>
    <mergeCell ref="A22:D22"/>
    <mergeCell ref="E22:F22"/>
    <mergeCell ref="P20:R20"/>
    <mergeCell ref="A3:T3"/>
    <mergeCell ref="A5:C5"/>
    <mergeCell ref="E5:Q5"/>
    <mergeCell ref="S6:T6"/>
    <mergeCell ref="A7:D8"/>
    <mergeCell ref="E7:H8"/>
    <mergeCell ref="I7:I8"/>
    <mergeCell ref="J7:M8"/>
    <mergeCell ref="N7:R9"/>
    <mergeCell ref="P21:R21"/>
    <mergeCell ref="M18:N18"/>
    <mergeCell ref="P18:R18"/>
    <mergeCell ref="A20:D20"/>
    <mergeCell ref="A21:D21"/>
    <mergeCell ref="E20:F20"/>
    <mergeCell ref="E21:F21"/>
    <mergeCell ref="M20:N20"/>
    <mergeCell ref="M19:N19"/>
    <mergeCell ref="P19:R19"/>
    <mergeCell ref="N10:R10"/>
    <mergeCell ref="A13:H13"/>
    <mergeCell ref="A11:G11"/>
    <mergeCell ref="J18:K18"/>
    <mergeCell ref="A18:D18"/>
    <mergeCell ref="A19:D19"/>
    <mergeCell ref="E18:F18"/>
    <mergeCell ref="E19:F19"/>
    <mergeCell ref="M15:P15"/>
    <mergeCell ref="R15:U15"/>
    <mergeCell ref="A28:D28"/>
    <mergeCell ref="E28:F28"/>
    <mergeCell ref="G28:H28"/>
    <mergeCell ref="J28:K28"/>
    <mergeCell ref="M28:N28"/>
    <mergeCell ref="P28:R28"/>
    <mergeCell ref="L32:O32"/>
    <mergeCell ref="P32:R32"/>
    <mergeCell ref="A29:D29"/>
    <mergeCell ref="E29:F29"/>
    <mergeCell ref="G29:H29"/>
    <mergeCell ref="J29:K29"/>
    <mergeCell ref="M29:N29"/>
    <mergeCell ref="P29:R29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5"/>
  <sheetViews>
    <sheetView zoomScalePageLayoutView="0" workbookViewId="0" topLeftCell="E4">
      <selection activeCell="P19" sqref="P19:R19"/>
    </sheetView>
  </sheetViews>
  <sheetFormatPr defaultColWidth="9.140625" defaultRowHeight="12.75"/>
  <cols>
    <col min="1" max="3" width="4.7109375" style="0" customWidth="1"/>
    <col min="4" max="4" width="5.8515625" style="0" customWidth="1"/>
    <col min="5" max="8" width="4.7109375" style="0" customWidth="1"/>
    <col min="9" max="9" width="5.57421875" style="0" customWidth="1"/>
    <col min="10" max="10" width="6.00390625" style="0" customWidth="1"/>
    <col min="11" max="15" width="4.7109375" style="0" customWidth="1"/>
    <col min="16" max="17" width="5.421875" style="0" customWidth="1"/>
    <col min="18" max="19" width="4.7109375" style="0" customWidth="1"/>
    <col min="20" max="20" width="6.57421875" style="0" customWidth="1"/>
    <col min="21" max="21" width="5.421875" style="0" customWidth="1"/>
    <col min="22" max="23" width="4.7109375" style="0" customWidth="1"/>
    <col min="24" max="24" width="6.57421875" style="0" customWidth="1"/>
    <col min="25" max="30" width="4.7109375" style="0" customWidth="1"/>
  </cols>
  <sheetData>
    <row r="3" spans="1:20" ht="15.75">
      <c r="A3" s="112" t="s">
        <v>158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5" spans="1:17" ht="12.75" customHeight="1">
      <c r="A5" s="127" t="s">
        <v>9</v>
      </c>
      <c r="B5" s="127"/>
      <c r="C5" s="127"/>
      <c r="D5" s="1" t="s">
        <v>15</v>
      </c>
      <c r="E5" s="113" t="str">
        <f>('KURUMSAL KOD'!E4:M4)</f>
        <v>FATİH EĞİTİM FAKÜLTESİ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</row>
    <row r="6" spans="19:24" ht="13.5" thickBot="1">
      <c r="S6" s="130"/>
      <c r="T6" s="130"/>
      <c r="U6" s="130"/>
      <c r="V6" s="130"/>
      <c r="W6" s="130" t="s">
        <v>210</v>
      </c>
      <c r="X6" s="130"/>
    </row>
    <row r="7" spans="1:24" ht="16.5" customHeight="1" thickTop="1">
      <c r="A7" s="121" t="s">
        <v>4</v>
      </c>
      <c r="B7" s="122"/>
      <c r="C7" s="122"/>
      <c r="D7" s="122"/>
      <c r="E7" s="125" t="s">
        <v>6</v>
      </c>
      <c r="F7" s="125"/>
      <c r="G7" s="125"/>
      <c r="H7" s="125"/>
      <c r="I7" s="142" t="s">
        <v>5</v>
      </c>
      <c r="J7" s="128" t="s">
        <v>7</v>
      </c>
      <c r="K7" s="128"/>
      <c r="L7" s="128"/>
      <c r="M7" s="128"/>
      <c r="N7" s="117" t="s">
        <v>8</v>
      </c>
      <c r="O7" s="117"/>
      <c r="P7" s="117"/>
      <c r="Q7" s="117"/>
      <c r="R7" s="117"/>
      <c r="S7" s="132" t="s">
        <v>157</v>
      </c>
      <c r="T7" s="133"/>
      <c r="U7" s="133"/>
      <c r="V7" s="133"/>
      <c r="W7" s="133"/>
      <c r="X7" s="134"/>
    </row>
    <row r="8" spans="1:24" ht="19.5" customHeight="1">
      <c r="A8" s="123"/>
      <c r="B8" s="124"/>
      <c r="C8" s="124"/>
      <c r="D8" s="124"/>
      <c r="E8" s="126"/>
      <c r="F8" s="126"/>
      <c r="G8" s="126"/>
      <c r="H8" s="126"/>
      <c r="I8" s="143"/>
      <c r="J8" s="129"/>
      <c r="K8" s="129"/>
      <c r="L8" s="129"/>
      <c r="M8" s="129"/>
      <c r="N8" s="118"/>
      <c r="O8" s="118"/>
      <c r="P8" s="118"/>
      <c r="Q8" s="118"/>
      <c r="R8" s="118"/>
      <c r="S8" s="135"/>
      <c r="T8" s="136"/>
      <c r="U8" s="136"/>
      <c r="V8" s="136"/>
      <c r="W8" s="136"/>
      <c r="X8" s="137"/>
    </row>
    <row r="9" spans="1:24" ht="18.75" customHeight="1" thickBot="1">
      <c r="A9" s="47" t="s">
        <v>0</v>
      </c>
      <c r="B9" s="3" t="s">
        <v>1</v>
      </c>
      <c r="C9" s="3" t="s">
        <v>2</v>
      </c>
      <c r="D9" s="3" t="s">
        <v>3</v>
      </c>
      <c r="E9" s="4" t="s">
        <v>0</v>
      </c>
      <c r="F9" s="4" t="s">
        <v>1</v>
      </c>
      <c r="G9" s="4" t="s">
        <v>2</v>
      </c>
      <c r="H9" s="4" t="s">
        <v>3</v>
      </c>
      <c r="I9" s="5" t="s">
        <v>0</v>
      </c>
      <c r="J9" s="3" t="s">
        <v>0</v>
      </c>
      <c r="K9" s="3" t="s">
        <v>1</v>
      </c>
      <c r="L9" s="3" t="s">
        <v>2</v>
      </c>
      <c r="M9" s="3" t="s">
        <v>3</v>
      </c>
      <c r="N9" s="119"/>
      <c r="O9" s="119"/>
      <c r="P9" s="119"/>
      <c r="Q9" s="119"/>
      <c r="R9" s="119"/>
      <c r="S9" s="138">
        <v>2018</v>
      </c>
      <c r="T9" s="139"/>
      <c r="U9" s="138">
        <v>2019</v>
      </c>
      <c r="V9" s="139"/>
      <c r="W9" s="138">
        <v>2020</v>
      </c>
      <c r="X9" s="139"/>
    </row>
    <row r="10" spans="1:24" ht="18" customHeight="1" thickBot="1" thickTop="1">
      <c r="A10" s="68">
        <f>SUM('KURUMSAL KOD'!A9)</f>
        <v>38</v>
      </c>
      <c r="B10" s="68">
        <f>SUM('KURUMSAL KOD'!B9)</f>
        <v>23</v>
      </c>
      <c r="C10" s="68">
        <f>SUM('KURUMSAL KOD'!C9)</f>
        <v>6</v>
      </c>
      <c r="D10" s="68">
        <f>SUM('KURUMSAL KOD'!D9)</f>
        <v>31</v>
      </c>
      <c r="E10" s="68">
        <f>SUM('KURUMSAL KOD'!E9)</f>
        <v>9</v>
      </c>
      <c r="F10" s="76">
        <f>SUM('KURUMSAL KOD'!F9)</f>
        <v>4</v>
      </c>
      <c r="G10" s="76">
        <f>SUM('KURUMSAL KOD'!G9)</f>
        <v>1</v>
      </c>
      <c r="H10" s="68">
        <f>SUM('KURUMSAL KOD'!H9)</f>
        <v>0</v>
      </c>
      <c r="I10" s="45">
        <v>2</v>
      </c>
      <c r="J10" s="44">
        <v>1</v>
      </c>
      <c r="K10" s="45">
        <v>1</v>
      </c>
      <c r="L10" s="45">
        <v>5</v>
      </c>
      <c r="M10" s="44">
        <v>3</v>
      </c>
      <c r="N10" s="116" t="s">
        <v>273</v>
      </c>
      <c r="O10" s="116"/>
      <c r="P10" s="116"/>
      <c r="Q10" s="116"/>
      <c r="R10" s="116"/>
      <c r="S10" s="120">
        <f>CEILING(P25,500)</f>
        <v>90000</v>
      </c>
      <c r="T10" s="120"/>
      <c r="U10" s="120">
        <f>CEILING(S10*1.08,500)</f>
        <v>97500</v>
      </c>
      <c r="V10" s="120"/>
      <c r="W10" s="120">
        <f>CEILING(U10*1.08,500)</f>
        <v>105500</v>
      </c>
      <c r="X10" s="131"/>
    </row>
    <row r="11" spans="1:24" s="2" customFormat="1" ht="13.5" thickTop="1">
      <c r="A11" s="154" t="s">
        <v>10</v>
      </c>
      <c r="B11" s="155"/>
      <c r="C11" s="155"/>
      <c r="D11" s="155"/>
      <c r="E11" s="155"/>
      <c r="F11" s="155"/>
      <c r="G11" s="15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="2" customFormat="1" ht="12.75"/>
    <row r="13" spans="1:8" s="2" customFormat="1" ht="12.75">
      <c r="A13" s="149" t="s">
        <v>209</v>
      </c>
      <c r="B13" s="149"/>
      <c r="C13" s="149"/>
      <c r="D13" s="149"/>
      <c r="E13" s="149"/>
      <c r="F13" s="149"/>
      <c r="G13" s="149"/>
      <c r="H13" s="149"/>
    </row>
    <row r="14" s="2" customFormat="1" ht="12.75"/>
    <row r="15" spans="1:21" s="2" customFormat="1" ht="15">
      <c r="A15" s="77" t="s">
        <v>167</v>
      </c>
      <c r="C15" s="158">
        <v>0.096058</v>
      </c>
      <c r="D15" s="158"/>
      <c r="M15" s="130"/>
      <c r="N15" s="130"/>
      <c r="O15" s="130"/>
      <c r="P15" s="130"/>
      <c r="R15" s="156"/>
      <c r="S15" s="156"/>
      <c r="T15" s="156"/>
      <c r="U15" s="156"/>
    </row>
    <row r="16" spans="3:21" s="2" customFormat="1" ht="15">
      <c r="C16" s="42"/>
      <c r="D16" s="42"/>
      <c r="M16" s="38"/>
      <c r="N16" s="38"/>
      <c r="O16" s="38"/>
      <c r="P16" s="38"/>
      <c r="R16" s="43"/>
      <c r="S16" s="43"/>
      <c r="T16" s="43"/>
      <c r="U16" s="43"/>
    </row>
    <row r="17" spans="1:8" s="2" customFormat="1" ht="15.75">
      <c r="A17" s="157" t="s">
        <v>201</v>
      </c>
      <c r="B17" s="157"/>
      <c r="C17" s="157"/>
      <c r="D17" s="157"/>
      <c r="E17" s="157"/>
      <c r="F17" s="157"/>
      <c r="G17" s="157"/>
      <c r="H17" s="157"/>
    </row>
    <row r="18" spans="1:18" s="2" customFormat="1" ht="60" customHeight="1">
      <c r="A18" s="145" t="s">
        <v>117</v>
      </c>
      <c r="B18" s="145"/>
      <c r="C18" s="145"/>
      <c r="D18" s="145"/>
      <c r="G18" s="153" t="s">
        <v>164</v>
      </c>
      <c r="H18" s="153"/>
      <c r="J18" s="153" t="s">
        <v>270</v>
      </c>
      <c r="K18" s="153"/>
      <c r="M18" s="153" t="s">
        <v>166</v>
      </c>
      <c r="N18" s="153"/>
      <c r="P18" s="153" t="s">
        <v>126</v>
      </c>
      <c r="Q18" s="153"/>
      <c r="R18" s="153"/>
    </row>
    <row r="19" spans="1:18" s="2" customFormat="1" ht="12.75">
      <c r="A19" s="149" t="s">
        <v>160</v>
      </c>
      <c r="B19" s="149"/>
      <c r="C19" s="149"/>
      <c r="D19" s="149"/>
      <c r="E19" s="149"/>
      <c r="F19" s="149"/>
      <c r="G19" s="145">
        <v>300</v>
      </c>
      <c r="H19" s="145"/>
      <c r="J19" s="145">
        <v>1125</v>
      </c>
      <c r="K19" s="145"/>
      <c r="M19" s="150">
        <f>SUM($C$15*G19)</f>
        <v>28.817400000000003</v>
      </c>
      <c r="N19" s="150"/>
      <c r="P19" s="150">
        <f>+J19*M19</f>
        <v>32419.575000000004</v>
      </c>
      <c r="Q19" s="150"/>
      <c r="R19" s="150"/>
    </row>
    <row r="20" spans="1:18" s="2" customFormat="1" ht="12.75">
      <c r="A20" s="149" t="s">
        <v>161</v>
      </c>
      <c r="B20" s="149"/>
      <c r="C20" s="149"/>
      <c r="D20" s="149"/>
      <c r="E20" s="149"/>
      <c r="F20" s="149"/>
      <c r="G20" s="145">
        <v>250</v>
      </c>
      <c r="H20" s="145"/>
      <c r="J20" s="145">
        <v>1001</v>
      </c>
      <c r="K20" s="145"/>
      <c r="M20" s="150">
        <f>SUM($C$15*G20)</f>
        <v>24.0145</v>
      </c>
      <c r="N20" s="150"/>
      <c r="P20" s="150">
        <f>+J20*M20</f>
        <v>24038.5145</v>
      </c>
      <c r="Q20" s="150"/>
      <c r="R20" s="150"/>
    </row>
    <row r="21" spans="1:18" s="2" customFormat="1" ht="12.75">
      <c r="A21" s="149" t="s">
        <v>162</v>
      </c>
      <c r="B21" s="149"/>
      <c r="C21" s="149"/>
      <c r="D21" s="149"/>
      <c r="E21" s="149"/>
      <c r="F21" s="149"/>
      <c r="G21" s="145">
        <v>200</v>
      </c>
      <c r="H21" s="145"/>
      <c r="J21" s="145">
        <v>1522</v>
      </c>
      <c r="K21" s="145"/>
      <c r="M21" s="150">
        <f>SUM($C$15*G21)</f>
        <v>19.2116</v>
      </c>
      <c r="N21" s="150"/>
      <c r="P21" s="150">
        <f>+J21*M21</f>
        <v>29240.055200000003</v>
      </c>
      <c r="Q21" s="150"/>
      <c r="R21" s="150"/>
    </row>
    <row r="22" spans="1:18" s="2" customFormat="1" ht="12.75">
      <c r="A22" s="149" t="s">
        <v>163</v>
      </c>
      <c r="B22" s="149"/>
      <c r="C22" s="149"/>
      <c r="D22" s="149"/>
      <c r="E22" s="149"/>
      <c r="F22" s="149"/>
      <c r="G22" s="145">
        <v>160</v>
      </c>
      <c r="H22" s="145"/>
      <c r="J22" s="145">
        <v>256</v>
      </c>
      <c r="K22" s="145"/>
      <c r="M22" s="150">
        <f>SUM($C$15*G22)</f>
        <v>15.36928</v>
      </c>
      <c r="N22" s="150"/>
      <c r="P22" s="150">
        <f>+J22*M22</f>
        <v>3934.53568</v>
      </c>
      <c r="Q22" s="150"/>
      <c r="R22" s="150"/>
    </row>
    <row r="23" spans="1:10" s="2" customFormat="1" ht="12.75">
      <c r="A23" s="145"/>
      <c r="B23" s="145"/>
      <c r="C23" s="145"/>
      <c r="J23" s="52"/>
    </row>
    <row r="24" s="2" customFormat="1" ht="12.75"/>
    <row r="25" spans="12:18" s="2" customFormat="1" ht="12.75">
      <c r="L25" s="130" t="s">
        <v>110</v>
      </c>
      <c r="M25" s="130"/>
      <c r="N25" s="130"/>
      <c r="O25" s="130"/>
      <c r="P25" s="147">
        <f>SUM(P19:R24)</f>
        <v>89632.68038</v>
      </c>
      <c r="Q25" s="147"/>
      <c r="R25" s="147"/>
    </row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</sheetData>
  <sheetProtection/>
  <mergeCells count="53">
    <mergeCell ref="U6:V6"/>
    <mergeCell ref="A11:G11"/>
    <mergeCell ref="W6:X6"/>
    <mergeCell ref="N7:R9"/>
    <mergeCell ref="S7:X8"/>
    <mergeCell ref="S9:T9"/>
    <mergeCell ref="U9:V9"/>
    <mergeCell ref="W9:X9"/>
    <mergeCell ref="M18:N18"/>
    <mergeCell ref="C15:D15"/>
    <mergeCell ref="A17:H17"/>
    <mergeCell ref="A18:D18"/>
    <mergeCell ref="G18:H18"/>
    <mergeCell ref="A3:T3"/>
    <mergeCell ref="A5:C5"/>
    <mergeCell ref="E5:Q5"/>
    <mergeCell ref="S6:T6"/>
    <mergeCell ref="R15:U15"/>
    <mergeCell ref="A13:H13"/>
    <mergeCell ref="A7:D8"/>
    <mergeCell ref="E7:H8"/>
    <mergeCell ref="I7:I8"/>
    <mergeCell ref="J7:M8"/>
    <mergeCell ref="A20:F20"/>
    <mergeCell ref="P18:R18"/>
    <mergeCell ref="N10:R10"/>
    <mergeCell ref="S10:T10"/>
    <mergeCell ref="U10:V10"/>
    <mergeCell ref="W10:X10"/>
    <mergeCell ref="J20:K20"/>
    <mergeCell ref="M20:N20"/>
    <mergeCell ref="P20:R20"/>
    <mergeCell ref="M15:P15"/>
    <mergeCell ref="A22:F22"/>
    <mergeCell ref="J18:K18"/>
    <mergeCell ref="J22:K22"/>
    <mergeCell ref="M22:N22"/>
    <mergeCell ref="P22:R22"/>
    <mergeCell ref="A19:F19"/>
    <mergeCell ref="G19:H19"/>
    <mergeCell ref="J19:K19"/>
    <mergeCell ref="M19:N19"/>
    <mergeCell ref="P19:R19"/>
    <mergeCell ref="G22:H22"/>
    <mergeCell ref="G20:H20"/>
    <mergeCell ref="A23:C23"/>
    <mergeCell ref="L25:O25"/>
    <mergeCell ref="P25:R25"/>
    <mergeCell ref="A21:F21"/>
    <mergeCell ref="G21:H21"/>
    <mergeCell ref="J21:K21"/>
    <mergeCell ref="M21:N21"/>
    <mergeCell ref="P21:R21"/>
  </mergeCells>
  <printOptions/>
  <pageMargins left="0.5511811023622047" right="0.35433070866141736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CEBECİ</dc:creator>
  <cp:keywords/>
  <dc:description/>
  <cp:lastModifiedBy>uozturk@ktu.edu.tr</cp:lastModifiedBy>
  <cp:lastPrinted>2016-02-19T12:44:07Z</cp:lastPrinted>
  <dcterms:created xsi:type="dcterms:W3CDTF">2002-12-16T11:25:38Z</dcterms:created>
  <dcterms:modified xsi:type="dcterms:W3CDTF">2017-04-28T12:23:36Z</dcterms:modified>
  <cp:category/>
  <cp:version/>
  <cp:contentType/>
  <cp:contentStatus/>
</cp:coreProperties>
</file>